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 папка\Тарифная часть\материалы 2021\Исполнение ТС за 2020\"/>
    </mc:Choice>
  </mc:AlternateContent>
  <xr:revisionPtr revIDLastSave="0" documentId="13_ncr:1_{0E25B9FD-956C-4041-8D9C-8E96E7C05419}" xr6:coauthVersionLast="46" xr6:coauthVersionMax="46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Прайс лист" sheetId="14" state="hidden" r:id="rId1"/>
    <sheet name="подача воды по МТ" sheetId="5" r:id="rId2"/>
    <sheet name="передач тепла" sheetId="1" r:id="rId3"/>
    <sheet name="ЗП" sheetId="11" state="hidden" r:id="rId4"/>
    <sheet name="источники инвест" sheetId="13" state="hidden" r:id="rId5"/>
    <sheet name="2010-2018" sheetId="12" state="hidden" r:id="rId6"/>
    <sheet name="распред сети" sheetId="26" r:id="rId7"/>
    <sheet name="объемы (6мес)" sheetId="30" state="hidden" r:id="rId8"/>
    <sheet name="7310 (6мес)" sheetId="29" state="hidden" r:id="rId9"/>
    <sheet name="7210 (6мес)" sheetId="28" state="hidden" r:id="rId10"/>
    <sheet name="8110 (6мес)" sheetId="25" state="hidden" r:id="rId11"/>
    <sheet name="8310 (6мес)" sheetId="27" state="hidden" r:id="rId12"/>
    <sheet name="8310" sheetId="21" state="hidden" r:id="rId13"/>
    <sheet name="7210" sheetId="20" state="hidden" r:id="rId14"/>
    <sheet name="8110 водоотвед" sheetId="17" state="hidden" r:id="rId15"/>
    <sheet name="8110 произв т.э." sheetId="18" state="hidden" r:id="rId16"/>
    <sheet name="объемы" sheetId="24" state="hidden" r:id="rId17"/>
    <sheet name="8110 передача т.э" sheetId="15" state="hidden" r:id="rId18"/>
    <sheet name="8110 магистрал." sheetId="16" state="hidden" r:id="rId19"/>
    <sheet name="7310" sheetId="23" state="hidden" r:id="rId20"/>
    <sheet name="Лист7" sheetId="31" state="hidden" r:id="rId21"/>
    <sheet name="водоотведение" sheetId="6" r:id="rId22"/>
    <sheet name="произ" sheetId="4" r:id="rId23"/>
    <sheet name="8110(12 мес)" sheetId="32" state="hidden" r:id="rId24"/>
    <sheet name="7210(12 мес)" sheetId="33" state="hidden" r:id="rId25"/>
    <sheet name="8310 (12 мес)" sheetId="35" state="hidden" r:id="rId26"/>
    <sheet name="7310(12 мес)" sheetId="34" state="hidden" r:id="rId27"/>
  </sheets>
  <externalReferences>
    <externalReference r:id="rId28"/>
  </externalReferences>
  <definedNames>
    <definedName name="HTML_CodePage" hidden="1">1251</definedName>
    <definedName name="HTML_Control" localSheetId="5" hidden="1">{"'стр.3'!$A$1:$J$27"}</definedName>
    <definedName name="HTML_Control" hidden="1">{"'стр.3'!$A$1:$J$27"}</definedName>
    <definedName name="HTML_Description" hidden="1">""</definedName>
    <definedName name="HTML_Email" hidden="1">""</definedName>
    <definedName name="HTML_Header" hidden="1">""</definedName>
    <definedName name="HTML_LastUpdate" hidden="1">"10.10.01"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документы\STR555.htm"</definedName>
    <definedName name="HTML_Title" hidden="1">""</definedName>
    <definedName name="_xlnm.Print_Titles" localSheetId="5">'2010-2018'!$3:$4</definedName>
    <definedName name="_xlnm.Print_Titles" localSheetId="3">ЗП!$2:$2</definedName>
    <definedName name="_xlnm.Print_Area" localSheetId="5">'2010-2018'!$A$1:$BC$22</definedName>
    <definedName name="_xlnm.Print_Area" localSheetId="24">'7210(12 мес)'!$A$1:$M$243</definedName>
    <definedName name="_xlnm.Print_Area" localSheetId="17">'8110 передача т.э'!$A$1:$C$240</definedName>
  </definedNames>
  <calcPr calcId="191029"/>
</workbook>
</file>

<file path=xl/calcChain.xml><?xml version="1.0" encoding="utf-8"?>
<calcChain xmlns="http://schemas.openxmlformats.org/spreadsheetml/2006/main">
  <c r="F210" i="32" l="1"/>
  <c r="E415" i="32" l="1"/>
  <c r="E193" i="32"/>
  <c r="E293" i="32"/>
  <c r="E349" i="32"/>
  <c r="G193" i="33" l="1"/>
  <c r="H188" i="33" s="1"/>
  <c r="P118" i="4" l="1"/>
  <c r="P119" i="4"/>
  <c r="E348" i="32" l="1"/>
  <c r="G348" i="32" s="1"/>
  <c r="D242" i="33" l="1"/>
  <c r="E242" i="33"/>
  <c r="F242" i="33"/>
  <c r="G242" i="33"/>
  <c r="C242" i="33"/>
  <c r="J6" i="34" l="1"/>
  <c r="I6" i="34"/>
  <c r="H6" i="34"/>
  <c r="G195" i="33" l="1"/>
  <c r="G196" i="33"/>
  <c r="G197" i="33"/>
  <c r="G198" i="33"/>
  <c r="G199" i="33"/>
  <c r="G200" i="33"/>
  <c r="G201" i="33"/>
  <c r="G202" i="33"/>
  <c r="G203" i="33"/>
  <c r="G204" i="33"/>
  <c r="G205" i="33"/>
  <c r="G206" i="33"/>
  <c r="G207" i="33"/>
  <c r="G208" i="33"/>
  <c r="G209" i="33"/>
  <c r="G210" i="33"/>
  <c r="G211" i="33"/>
  <c r="G212" i="33"/>
  <c r="G213" i="33"/>
  <c r="G214" i="33"/>
  <c r="G215" i="33"/>
  <c r="G216" i="33"/>
  <c r="G217" i="33"/>
  <c r="G218" i="33"/>
  <c r="G219" i="33"/>
  <c r="G220" i="33"/>
  <c r="G221" i="33"/>
  <c r="G222" i="33"/>
  <c r="G223" i="33"/>
  <c r="G224" i="33"/>
  <c r="G225" i="33"/>
  <c r="G226" i="33"/>
  <c r="G227" i="33"/>
  <c r="G228" i="33"/>
  <c r="G229" i="33"/>
  <c r="G230" i="33"/>
  <c r="G231" i="33"/>
  <c r="G232" i="33"/>
  <c r="G233" i="33"/>
  <c r="G234" i="33"/>
  <c r="G235" i="33"/>
  <c r="G236" i="33"/>
  <c r="G237" i="33"/>
  <c r="G238" i="33"/>
  <c r="G239" i="33"/>
  <c r="G240" i="33"/>
  <c r="G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236" i="33"/>
  <c r="F237" i="33"/>
  <c r="F238" i="33"/>
  <c r="F239" i="33"/>
  <c r="F240" i="33"/>
  <c r="F194" i="33"/>
  <c r="E195" i="33"/>
  <c r="E196" i="33"/>
  <c r="E193" i="33" s="1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E235" i="33"/>
  <c r="E236" i="33"/>
  <c r="E237" i="33"/>
  <c r="E238" i="33"/>
  <c r="E239" i="33"/>
  <c r="E240" i="33"/>
  <c r="E194" i="33"/>
  <c r="D193" i="33"/>
  <c r="F193" i="33"/>
  <c r="C193" i="33"/>
  <c r="D195" i="33" l="1"/>
  <c r="D194" i="33"/>
  <c r="S46" i="26" l="1"/>
  <c r="R46" i="26"/>
  <c r="E246" i="32" l="1"/>
  <c r="C243" i="33" l="1"/>
  <c r="D243" i="33"/>
  <c r="B472" i="32" l="1"/>
  <c r="B245" i="32"/>
  <c r="O46" i="26" l="1"/>
  <c r="I6" i="26"/>
  <c r="J6" i="26" s="1"/>
  <c r="K6" i="26" s="1"/>
  <c r="L6" i="26" s="1"/>
  <c r="M6" i="26" s="1"/>
  <c r="J4" i="1"/>
  <c r="K4" i="1" s="1"/>
  <c r="L4" i="1" s="1"/>
  <c r="M4" i="1" s="1"/>
  <c r="O118" i="4"/>
  <c r="O119" i="4"/>
  <c r="G30" i="30" l="1"/>
  <c r="G31" i="30"/>
  <c r="G34" i="30"/>
  <c r="G29" i="30"/>
  <c r="G17" i="30"/>
  <c r="G18" i="30"/>
  <c r="G16" i="30"/>
  <c r="F32" i="30"/>
  <c r="E32" i="30"/>
  <c r="G32" i="30" l="1"/>
  <c r="D235" i="28"/>
  <c r="E235" i="28"/>
  <c r="F235" i="28"/>
  <c r="G235" i="28"/>
  <c r="C235" i="28"/>
  <c r="B236" i="25"/>
  <c r="B277" i="25"/>
  <c r="B327" i="25"/>
  <c r="B440" i="25"/>
  <c r="B360" i="25"/>
  <c r="B216" i="27"/>
  <c r="B262" i="27"/>
  <c r="B242" i="27"/>
  <c r="B359" i="25" l="1"/>
  <c r="C245" i="20" l="1"/>
  <c r="I19" i="24" l="1"/>
  <c r="I18" i="24"/>
  <c r="G17" i="24"/>
  <c r="H17" i="24"/>
  <c r="I15" i="24"/>
  <c r="I16" i="24"/>
  <c r="I14" i="24"/>
  <c r="I11" i="24"/>
  <c r="I12" i="24"/>
  <c r="I10" i="24"/>
  <c r="I17" i="24" l="1"/>
  <c r="E245" i="20"/>
  <c r="E247" i="20"/>
  <c r="F72" i="20"/>
  <c r="C243" i="20" l="1"/>
  <c r="E243" i="20"/>
  <c r="G243" i="20"/>
  <c r="I243" i="20"/>
  <c r="B195" i="21"/>
  <c r="B255" i="21"/>
  <c r="B222" i="21"/>
  <c r="B240" i="15"/>
  <c r="B476" i="16"/>
  <c r="B379" i="18" l="1"/>
  <c r="B226" i="17" l="1"/>
  <c r="B254" i="17" l="1"/>
  <c r="J80" i="1"/>
  <c r="L80" i="1"/>
  <c r="J79" i="1"/>
  <c r="K79" i="1"/>
  <c r="M79" i="1"/>
  <c r="I79" i="1"/>
  <c r="I5" i="4"/>
  <c r="J5" i="4" s="1"/>
  <c r="K5" i="4" s="1"/>
  <c r="L5" i="4" s="1"/>
  <c r="M5" i="4" s="1"/>
  <c r="N5" i="4" s="1"/>
  <c r="C17" i="14"/>
  <c r="D17" i="14" s="1"/>
  <c r="E17" i="14" s="1"/>
  <c r="F17" i="14" s="1"/>
  <c r="C1" i="14"/>
  <c r="D1" i="14" s="1"/>
  <c r="E1" i="14" s="1"/>
  <c r="F1" i="14" s="1"/>
  <c r="H79" i="1"/>
  <c r="H80" i="1" s="1"/>
  <c r="G15" i="13"/>
  <c r="G16" i="13" s="1"/>
  <c r="G14" i="13" s="1"/>
  <c r="F15" i="13"/>
  <c r="F16" i="13" s="1"/>
  <c r="F14" i="13" s="1"/>
  <c r="E15" i="13"/>
  <c r="E16" i="13" s="1"/>
  <c r="E14" i="13" s="1"/>
  <c r="D15" i="13"/>
  <c r="C15" i="13"/>
  <c r="C16" i="13" s="1"/>
  <c r="C14" i="13" s="1"/>
  <c r="G12" i="13"/>
  <c r="G13" i="13" s="1"/>
  <c r="F12" i="13"/>
  <c r="F13" i="13" s="1"/>
  <c r="E12" i="13"/>
  <c r="E13" i="13" s="1"/>
  <c r="E11" i="13" s="1"/>
  <c r="D12" i="13"/>
  <c r="D13" i="13" s="1"/>
  <c r="C12" i="13"/>
  <c r="C13" i="13" s="1"/>
  <c r="G9" i="13"/>
  <c r="G10" i="13" s="1"/>
  <c r="F9" i="13"/>
  <c r="F10" i="13" s="1"/>
  <c r="F8" i="13" s="1"/>
  <c r="E9" i="13"/>
  <c r="D9" i="13"/>
  <c r="D10" i="13" s="1"/>
  <c r="D8" i="13" s="1"/>
  <c r="C9" i="13"/>
  <c r="C10" i="13" s="1"/>
  <c r="C8" i="13" s="1"/>
  <c r="H7" i="13"/>
  <c r="G6" i="13"/>
  <c r="G5" i="13" s="1"/>
  <c r="F6" i="13"/>
  <c r="F5" i="13" s="1"/>
  <c r="E6" i="13"/>
  <c r="E5" i="13" s="1"/>
  <c r="D6" i="13"/>
  <c r="D5" i="13" s="1"/>
  <c r="C6" i="13"/>
  <c r="G4" i="13"/>
  <c r="F4" i="13"/>
  <c r="E4" i="13"/>
  <c r="D4" i="13"/>
  <c r="C4" i="13"/>
  <c r="G3" i="13"/>
  <c r="F3" i="13"/>
  <c r="E3" i="13"/>
  <c r="D3" i="13"/>
  <c r="C3" i="13"/>
  <c r="D1" i="13"/>
  <c r="E1" i="13" s="1"/>
  <c r="F1" i="13" s="1"/>
  <c r="G1" i="13" s="1"/>
  <c r="B10" i="14"/>
  <c r="B12" i="14"/>
  <c r="C12" i="14"/>
  <c r="D12" i="14"/>
  <c r="E12" i="14"/>
  <c r="F12" i="14"/>
  <c r="M80" i="1"/>
  <c r="L79" i="1"/>
  <c r="K80" i="1"/>
  <c r="D11" i="13" l="1"/>
  <c r="E18" i="14"/>
  <c r="C18" i="14"/>
  <c r="C19" i="14"/>
  <c r="B7" i="14"/>
  <c r="G8" i="13"/>
  <c r="E2" i="13"/>
  <c r="G2" i="13"/>
  <c r="H3" i="13"/>
  <c r="C11" i="13"/>
  <c r="E10" i="14"/>
  <c r="F2" i="13"/>
  <c r="D2" i="13"/>
  <c r="H12" i="13"/>
  <c r="B18" i="14"/>
  <c r="F19" i="14"/>
  <c r="B19" i="14"/>
  <c r="D18" i="14"/>
  <c r="H13" i="13"/>
  <c r="D19" i="14"/>
  <c r="H4" i="13"/>
  <c r="H6" i="13"/>
  <c r="C5" i="13"/>
  <c r="H5" i="13" s="1"/>
  <c r="E19" i="14"/>
  <c r="E20" i="14" s="1"/>
  <c r="E21" i="14" s="1"/>
  <c r="D16" i="13"/>
  <c r="H16" i="13" s="1"/>
  <c r="H15" i="13"/>
  <c r="B4" i="14"/>
  <c r="F11" i="13"/>
  <c r="F18" i="14"/>
  <c r="E10" i="13"/>
  <c r="H9" i="13"/>
  <c r="G11" i="13"/>
  <c r="C2" i="13"/>
  <c r="C20" i="14" l="1"/>
  <c r="C21" i="14" s="1"/>
  <c r="F10" i="14"/>
  <c r="D10" i="14"/>
  <c r="I80" i="1"/>
  <c r="H2" i="13"/>
  <c r="C10" i="14"/>
  <c r="D14" i="13"/>
  <c r="H14" i="13" s="1"/>
  <c r="D20" i="14"/>
  <c r="D21" i="14" s="1"/>
  <c r="H11" i="13"/>
  <c r="B20" i="14"/>
  <c r="B21" i="14" s="1"/>
  <c r="F20" i="14"/>
  <c r="F21" i="14" s="1"/>
  <c r="C4" i="14"/>
  <c r="H10" i="13"/>
  <c r="E8" i="13"/>
  <c r="H8" i="13" s="1"/>
  <c r="B9" i="14" l="1"/>
  <c r="C7" i="14"/>
  <c r="C9" i="14"/>
  <c r="D4" i="14"/>
  <c r="D7" i="14" l="1"/>
  <c r="E9" i="14"/>
  <c r="D9" i="14"/>
  <c r="F4" i="14"/>
  <c r="E4" i="14"/>
  <c r="E7" i="14" l="1"/>
  <c r="F7" i="14"/>
  <c r="F9" i="14"/>
  <c r="D11" i="14" l="1"/>
  <c r="F11" i="14"/>
  <c r="E11" i="14"/>
  <c r="B11" i="14"/>
  <c r="C11" i="14" l="1"/>
  <c r="C6" i="14"/>
  <c r="B6" i="14"/>
  <c r="F6" i="14"/>
  <c r="B3" i="14"/>
  <c r="F3" i="14"/>
  <c r="D3" i="14"/>
  <c r="E6" i="14"/>
  <c r="E3" i="14"/>
  <c r="D6" i="14"/>
  <c r="C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Талант Баженов</author>
  </authors>
  <commentList>
    <comment ref="I4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Талант Баженов:</t>
        </r>
        <r>
          <rPr>
            <sz val="9"/>
            <color indexed="81"/>
            <rFont val="Tahoma"/>
            <family val="2"/>
            <charset val="204"/>
          </rPr>
          <t xml:space="preserve">
цена за тонну*км, расстояние от тупика до котельной 20 км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Валентина Лихушина</author>
  </authors>
  <commentList>
    <comment ref="F217" authorId="0" shapeId="0" xr:uid="{A893576F-94C1-4C6A-87E0-D96B8CE16E55}">
      <text>
        <r>
          <rPr>
            <b/>
            <sz val="9"/>
            <color indexed="81"/>
            <rFont val="Tahoma"/>
            <family val="2"/>
            <charset val="204"/>
          </rPr>
          <t>Валентина Лихушина:</t>
        </r>
        <r>
          <rPr>
            <sz val="9"/>
            <color indexed="81"/>
            <rFont val="Tahoma"/>
            <family val="2"/>
            <charset val="204"/>
          </rPr>
          <t xml:space="preserve">
на магистр сети
</t>
        </r>
      </text>
    </comment>
  </commentList>
</comments>
</file>

<file path=xl/sharedStrings.xml><?xml version="1.0" encoding="utf-8"?>
<sst xmlns="http://schemas.openxmlformats.org/spreadsheetml/2006/main" count="4408" uniqueCount="642">
  <si>
    <t>№</t>
  </si>
  <si>
    <t>Наименование показателей</t>
  </si>
  <si>
    <t>единицы измерения</t>
  </si>
  <si>
    <t>Затраты на производство товаров и предоставление услуг, всего, в т.ч.</t>
  </si>
  <si>
    <t xml:space="preserve">Сырье и материалы </t>
  </si>
  <si>
    <t xml:space="preserve">ГСМ </t>
  </si>
  <si>
    <t>топливо (уголь), в том числе:</t>
  </si>
  <si>
    <t>уголь в натуральных показателях</t>
  </si>
  <si>
    <t>цена угля</t>
  </si>
  <si>
    <t xml:space="preserve">энергия </t>
  </si>
  <si>
    <t>электроэнергия в натуральных показателях</t>
  </si>
  <si>
    <t>цена электроэнергии</t>
  </si>
  <si>
    <t>Вода</t>
  </si>
  <si>
    <t>вода в натуральных показателях</t>
  </si>
  <si>
    <t>цена на воду</t>
  </si>
  <si>
    <t xml:space="preserve">Заработная плата производственного персонала </t>
  </si>
  <si>
    <t xml:space="preserve">Социальный налог </t>
  </si>
  <si>
    <t>Обязательные профессиональные пенсионные взносы</t>
  </si>
  <si>
    <t>Услуги сторонних организации производственного характера:</t>
  </si>
  <si>
    <t>Техническое диагностирование, освидетельствование</t>
  </si>
  <si>
    <t>Услуги  стороннего транспорта</t>
  </si>
  <si>
    <t>Поверка</t>
  </si>
  <si>
    <t xml:space="preserve">Профилактические измерения и испытания </t>
  </si>
  <si>
    <t>Перемотка электродвигателей</t>
  </si>
  <si>
    <t>Техобслуживание трансформаторных подстанций</t>
  </si>
  <si>
    <t>Приемка,хранение и доставка  угля с ж/д до котельной</t>
  </si>
  <si>
    <t>Услуги анализа качества угля</t>
  </si>
  <si>
    <t>Услуги по аттестации рабочих мест</t>
  </si>
  <si>
    <t>Проведение  энергоаудита</t>
  </si>
  <si>
    <t>Экспертное обследование технического состояния энергетического оборудования по готовности к работе в осенне-зимний период</t>
  </si>
  <si>
    <t>Консультационные услуги</t>
  </si>
  <si>
    <t>Мероприятия по ОиБТ (спецпитание,спецодежда, медосмотр;страхование ответс.работодателя)</t>
  </si>
  <si>
    <t>Экологические мероприятия</t>
  </si>
  <si>
    <t>Обучение производственного персонала</t>
  </si>
  <si>
    <t xml:space="preserve">Расходы периода всего, в т.ч. </t>
  </si>
  <si>
    <t xml:space="preserve">Общие и административные расходы, всего, в том числе: </t>
  </si>
  <si>
    <t xml:space="preserve">Заработная плата административного персонала </t>
  </si>
  <si>
    <t>земельный налог</t>
  </si>
  <si>
    <t>имущественный налог</t>
  </si>
  <si>
    <t>транспортный налог</t>
  </si>
  <si>
    <t>плата за эмиссию в окружающей среды</t>
  </si>
  <si>
    <t>услуги банка</t>
  </si>
  <si>
    <t>Материалы (тонер, катриджи, вода, лампочка, канцтовары)</t>
  </si>
  <si>
    <t>Мероприятия по ОиБТ (мыломоющие средства, спецодежда; страхование)</t>
  </si>
  <si>
    <t>Лимитируемые затраты:</t>
  </si>
  <si>
    <t>Периодическая печать</t>
  </si>
  <si>
    <t>Аудиторские услуги</t>
  </si>
  <si>
    <t>Услуги связи</t>
  </si>
  <si>
    <t>Командировочные расходы АП</t>
  </si>
  <si>
    <t>Информационные услуги</t>
  </si>
  <si>
    <t>Услуги по повышению квалификации АП</t>
  </si>
  <si>
    <t xml:space="preserve">Расходы на выплату вознаграждений </t>
  </si>
  <si>
    <t xml:space="preserve">Всего затрат на предоставление услуг </t>
  </si>
  <si>
    <t>Прибыль (РБА*СП)</t>
  </si>
  <si>
    <t>Регулируемая база задействованных активов (РБА).</t>
  </si>
  <si>
    <t xml:space="preserve">Всего доходов </t>
  </si>
  <si>
    <t xml:space="preserve">Объем оказываемых услуг (товаров, работ) </t>
  </si>
  <si>
    <t>АО "Усть-Каменогорская птицефабрика"</t>
  </si>
  <si>
    <t>КГП "Молодежный" акимата Уланского района</t>
  </si>
  <si>
    <t xml:space="preserve">Нормативные технические потери </t>
  </si>
  <si>
    <t xml:space="preserve">Тариф </t>
  </si>
  <si>
    <t>Справочно:</t>
  </si>
  <si>
    <t>Среднесписочная численность всего, в том числе:</t>
  </si>
  <si>
    <t>Производственный персонал</t>
  </si>
  <si>
    <t>Административный персонал</t>
  </si>
  <si>
    <t>Среднемесячная заработная плата всего, в том числе:</t>
  </si>
  <si>
    <t xml:space="preserve">I </t>
  </si>
  <si>
    <t>1.1</t>
  </si>
  <si>
    <t>1.2</t>
  </si>
  <si>
    <t>1.3</t>
  </si>
  <si>
    <t>2.1</t>
  </si>
  <si>
    <t>2.2</t>
  </si>
  <si>
    <t>2.3</t>
  </si>
  <si>
    <t>3</t>
  </si>
  <si>
    <t>4.1</t>
  </si>
  <si>
    <t>5</t>
  </si>
  <si>
    <t>5.1</t>
  </si>
  <si>
    <t>5.2</t>
  </si>
  <si>
    <t>5.3</t>
  </si>
  <si>
    <t>5.4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</si>
  <si>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</si>
  <si>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</si>
  <si>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</si>
  <si>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</si>
  <si>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</si>
  <si>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</si>
  <si>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</si>
  <si>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</si>
  <si>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</si>
  <si>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</si>
  <si>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</si>
  <si>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</si>
  <si>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</si>
  <si>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</si>
  <si>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 xml:space="preserve">II </t>
  </si>
  <si>
    <t>7</t>
  </si>
  <si>
    <t>7.1</t>
  </si>
  <si>
    <t>7.2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</si>
  <si>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</si>
  <si>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</si>
  <si>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</si>
  <si>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</si>
  <si>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</si>
  <si>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</si>
  <si>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</si>
  <si>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</si>
  <si>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</si>
  <si>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7.5</t>
  </si>
  <si>
    <t>7.5.1</t>
  </si>
  <si>
    <t>7.5.2</t>
  </si>
  <si>
    <t>7.5.3</t>
  </si>
  <si>
    <t>7.5.4</t>
  </si>
  <si>
    <t>7.5.5</t>
  </si>
  <si>
    <t>8</t>
  </si>
  <si>
    <t xml:space="preserve">III 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</si>
  <si>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</si>
  <si>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</si>
  <si>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</si>
  <si>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</si>
  <si>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</si>
  <si>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</si>
  <si>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>тыс. тенге</t>
  </si>
  <si>
    <t>тонна</t>
  </si>
  <si>
    <t>тенге/тонн</t>
  </si>
  <si>
    <t>тыс.кВтч</t>
  </si>
  <si>
    <t>тенге/кВтч</t>
  </si>
  <si>
    <t>тыс.Гкал</t>
  </si>
  <si>
    <t xml:space="preserve">% </t>
  </si>
  <si>
    <t>тысГкал</t>
  </si>
  <si>
    <t>тенге  /Гкал</t>
  </si>
  <si>
    <t>человек</t>
  </si>
  <si>
    <t>тенге/чел</t>
  </si>
  <si>
    <t>1.4</t>
  </si>
  <si>
    <t>удельный расход электроэнергии</t>
  </si>
  <si>
    <t>кг усл.т/Гкал</t>
  </si>
  <si>
    <t>кВтч/Гкал</t>
  </si>
  <si>
    <t>выполнение мероприятии инвестпрограммы</t>
  </si>
  <si>
    <t>возврат основного долга по кредиту</t>
  </si>
  <si>
    <t>мыломоющие средства</t>
  </si>
  <si>
    <t>5.5</t>
  </si>
  <si>
    <t xml:space="preserve">Расходы на выплату вознаграждений за кредит </t>
  </si>
  <si>
    <t>Мероприятия по ОТ и ТБ (мыломоющие средства, спецодежда; страхование)</t>
  </si>
  <si>
    <t>тыс.тенге</t>
  </si>
  <si>
    <t>%</t>
  </si>
  <si>
    <t>Гкал</t>
  </si>
  <si>
    <t>Затраты на компенсацию нормативных-технических потеръ</t>
  </si>
  <si>
    <t>Услуги спецтехники</t>
  </si>
  <si>
    <t>Услуги привлеченного тарнспорта (УКПФ)</t>
  </si>
  <si>
    <t>Обслуживание хлораторной станции</t>
  </si>
  <si>
    <t>Хим.анализ питьевой воды (ежеквартально)</t>
  </si>
  <si>
    <t>Расчет нормируемых потерь</t>
  </si>
  <si>
    <t>Профилактические измерения и испытания электрообрудования</t>
  </si>
  <si>
    <t>Обслуживание CPS-трекера</t>
  </si>
  <si>
    <t>расчет гидравлических характенристик сетей водоснабжения</t>
  </si>
  <si>
    <t>НДПИ (роялти)</t>
  </si>
  <si>
    <t>тыс.м3</t>
  </si>
  <si>
    <t>тенге  /м3</t>
  </si>
  <si>
    <t>тыс.м4</t>
  </si>
  <si>
    <t>Себестоимость для собственных нужд</t>
  </si>
  <si>
    <t>тенге/м3</t>
  </si>
  <si>
    <t>Всего доходов с вычетом затрат на собственные нужды</t>
  </si>
  <si>
    <t>7.1.1</t>
  </si>
  <si>
    <t>7.1.2</t>
  </si>
  <si>
    <t>7.1.3</t>
  </si>
  <si>
    <t>7.1.4</t>
  </si>
  <si>
    <t>7.2.1</t>
  </si>
  <si>
    <t>7.2.2</t>
  </si>
  <si>
    <t>7.2.3</t>
  </si>
  <si>
    <t>7.3.5</t>
  </si>
  <si>
    <t>Прибыль (РБА*СП) всего, в том числе:</t>
  </si>
  <si>
    <t>выполнение мероприятии инвестицонной программы</t>
  </si>
  <si>
    <t>тариф на нормативные технические потери</t>
  </si>
  <si>
    <t>для АО "Усть-Каменогорская птицефабрика"</t>
  </si>
  <si>
    <t>для КГП "Молодежный" акимата Уланского района</t>
  </si>
  <si>
    <t>Амортизация всего, в том числе:</t>
  </si>
  <si>
    <t>Услуги сторонних организации производственного характера всего, в т.ч.:</t>
  </si>
  <si>
    <t>Расходы на оплату труда, всего, в т.ч.:</t>
  </si>
  <si>
    <t>Прочие затраты всего, в том числе:</t>
  </si>
  <si>
    <t>Налоги всего, в т.ч.:</t>
  </si>
  <si>
    <t>Прочие расходы всего, в том числе:</t>
  </si>
  <si>
    <t>Лимитируемые затраты, в том числе:</t>
  </si>
  <si>
    <t>Материальные затраты, всего,  в т.ч.:</t>
  </si>
  <si>
    <t>Налоги, всего, в т.ч.:</t>
  </si>
  <si>
    <t xml:space="preserve">Прибыль (РБА*СП) </t>
  </si>
  <si>
    <t>IХ</t>
  </si>
  <si>
    <t>Тариф  (без НДС)</t>
  </si>
  <si>
    <t>Расходы на оплату труда всего, в т.ч.:</t>
  </si>
  <si>
    <t>Затраты на производство товаров и предоставление услуг всего, в т.ч.</t>
  </si>
  <si>
    <t>Материальные затраты всего,  в т.ч.:</t>
  </si>
  <si>
    <t>Прочие затраты всего, в томчисле:</t>
  </si>
  <si>
    <t xml:space="preserve">Общие и административные расходы всего, в том числе: </t>
  </si>
  <si>
    <t>Налоги всего, в т.ч.</t>
  </si>
  <si>
    <t>Объем поднятой воды</t>
  </si>
  <si>
    <t xml:space="preserve">Объем оказываемых услуг </t>
  </si>
  <si>
    <t>Объем оказываемых услуг</t>
  </si>
  <si>
    <t>Тариф (без НДС)</t>
  </si>
  <si>
    <t>Лимитируемые затраты, всего:</t>
  </si>
  <si>
    <t>Услуги сторонних организации производственного характера, всего :</t>
  </si>
  <si>
    <t>Материальные затраты всего,  в т.ч.</t>
  </si>
  <si>
    <t>Примечание</t>
  </si>
  <si>
    <t>тенге</t>
  </si>
  <si>
    <t>Всего</t>
  </si>
  <si>
    <t>Сельское, лесное и рыбное хозяйство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</si>
  <si>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</si>
  <si>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</si>
  <si>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</si>
  <si>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</si>
  <si>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</si>
  <si>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</si>
  <si>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</si>
  <si>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</si>
  <si>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</si>
  <si>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</si>
  <si>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</si>
  <si>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</si>
  <si>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</si>
  <si>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социальные услуги</t>
  </si>
  <si>
    <t>Предоставление прочих видов услуг</t>
  </si>
  <si>
    <t>УКПФ</t>
  </si>
  <si>
    <t>КГП</t>
  </si>
  <si>
    <t xml:space="preserve">М-29 Среднемесячная заработная плата </t>
  </si>
  <si>
    <t>январь 
2010 года</t>
  </si>
  <si>
    <t>февраль 
2010 года</t>
  </si>
  <si>
    <t>март
 2010 года</t>
  </si>
  <si>
    <t>апрель 2010 года</t>
  </si>
  <si>
    <t>май  
2010 года</t>
  </si>
  <si>
    <t>июнь 
2010 года</t>
  </si>
  <si>
    <t>июль 
2010 года</t>
  </si>
  <si>
    <t>август 2010 года</t>
  </si>
  <si>
    <t>сентябрь 2010 года</t>
  </si>
  <si>
    <t>октябрь 2010 года</t>
  </si>
  <si>
    <t>ноябрь 2010 года</t>
  </si>
  <si>
    <t>декабрь 2010 года</t>
  </si>
  <si>
    <t>за год</t>
  </si>
  <si>
    <t xml:space="preserve">январь 2011 года </t>
  </si>
  <si>
    <t xml:space="preserve">февраль 2011 года </t>
  </si>
  <si>
    <t xml:space="preserve">март 2011 года </t>
  </si>
  <si>
    <t xml:space="preserve">апрель 2011 года </t>
  </si>
  <si>
    <t xml:space="preserve">май 
2011 года </t>
  </si>
  <si>
    <t xml:space="preserve">июнь 2011 года </t>
  </si>
  <si>
    <t xml:space="preserve">июль 2011 года </t>
  </si>
  <si>
    <t xml:space="preserve">август 2011 года </t>
  </si>
  <si>
    <t xml:space="preserve">сентябрь 2011 года </t>
  </si>
  <si>
    <t xml:space="preserve">октябрь 2011 года </t>
  </si>
  <si>
    <t xml:space="preserve">ноябрь 2011 года </t>
  </si>
  <si>
    <t xml:space="preserve">декабрь 2011 года </t>
  </si>
  <si>
    <t xml:space="preserve">январь 2012 года </t>
  </si>
  <si>
    <t xml:space="preserve">февраль 2012 года </t>
  </si>
  <si>
    <t xml:space="preserve">март 2012 года </t>
  </si>
  <si>
    <t xml:space="preserve">апрель 2012 года </t>
  </si>
  <si>
    <t xml:space="preserve">май 2012 года </t>
  </si>
  <si>
    <t xml:space="preserve">июнь 2012 года </t>
  </si>
  <si>
    <t xml:space="preserve">июль 2012 года </t>
  </si>
  <si>
    <t xml:space="preserve">август 2012 года </t>
  </si>
  <si>
    <t xml:space="preserve">сентябрь 2012 года </t>
  </si>
  <si>
    <t xml:space="preserve">октябрь 2012 года </t>
  </si>
  <si>
    <t xml:space="preserve">ноябрь 2012 года </t>
  </si>
  <si>
    <t xml:space="preserve">декабрь 2012 года </t>
  </si>
  <si>
    <t>январь 
2013 года</t>
  </si>
  <si>
    <t xml:space="preserve">февраль 2013 года </t>
  </si>
  <si>
    <t>март 
2013 года</t>
  </si>
  <si>
    <t xml:space="preserve">апрель 2013 года </t>
  </si>
  <si>
    <t>май 
2013 года</t>
  </si>
  <si>
    <t xml:space="preserve">июнь   2013 года </t>
  </si>
  <si>
    <t xml:space="preserve">июль 2013 года </t>
  </si>
  <si>
    <t xml:space="preserve">август 2013 года </t>
  </si>
  <si>
    <t xml:space="preserve">сентябрь 2013 года </t>
  </si>
  <si>
    <t xml:space="preserve">октябрь 2013 года </t>
  </si>
  <si>
    <t xml:space="preserve">ноябрь 2013 года </t>
  </si>
  <si>
    <t>декабрь 2013 года</t>
  </si>
  <si>
    <t>январь 2014 года</t>
  </si>
  <si>
    <t xml:space="preserve">февраль 2014 года </t>
  </si>
  <si>
    <t xml:space="preserve">март              2014 года </t>
  </si>
  <si>
    <t xml:space="preserve">апрель 2014 года </t>
  </si>
  <si>
    <t>май 
2014 года</t>
  </si>
  <si>
    <t xml:space="preserve">июнь 2014 года </t>
  </si>
  <si>
    <t xml:space="preserve">июль 2014 года </t>
  </si>
  <si>
    <t xml:space="preserve">август 2014 года </t>
  </si>
  <si>
    <t xml:space="preserve">сентябрь 2014 года </t>
  </si>
  <si>
    <t xml:space="preserve">октябрь 2014 года </t>
  </si>
  <si>
    <t xml:space="preserve">ноябрь 2014 года </t>
  </si>
  <si>
    <t>декабрь 2014 года</t>
  </si>
  <si>
    <t>за 2014 год</t>
  </si>
  <si>
    <t>1 квартал 2015 года</t>
  </si>
  <si>
    <t>2 квартал 2015 года</t>
  </si>
  <si>
    <t>3 квартал 2015 года</t>
  </si>
  <si>
    <t>4 квартал 2015 года</t>
  </si>
  <si>
    <t>за 2015 год</t>
  </si>
  <si>
    <t>1 квартал 2016 года</t>
  </si>
  <si>
    <t>2 квартал 2016 года</t>
  </si>
  <si>
    <t>3 квартал 2016 года</t>
  </si>
  <si>
    <t>4 квартал 2016 года</t>
  </si>
  <si>
    <t>за 2016 год</t>
  </si>
  <si>
    <t>1 квартал 2017 года</t>
  </si>
  <si>
    <t>2 квартал 2017 года</t>
  </si>
  <si>
    <t>3 квартал 2017 года</t>
  </si>
  <si>
    <t>4 квартал 2017 года</t>
  </si>
  <si>
    <t>за 2017 год</t>
  </si>
  <si>
    <t>1 квартал 2018 года</t>
  </si>
  <si>
    <t>2 квартал 2018 года</t>
  </si>
  <si>
    <t>3 квартал 2018 года</t>
  </si>
  <si>
    <t>4 квартал 2018 года</t>
  </si>
  <si>
    <t>Всего по Республике Казахстан</t>
  </si>
  <si>
    <t>Электроснабжение, подача газа, пара и воздушное  кондиционирование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</si>
  <si>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</si>
  <si>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 социальное обеспечение</t>
  </si>
  <si>
    <t>Искусство, развлечения и отдых</t>
  </si>
  <si>
    <t>Деятельность экстерриториальных организаций и органов</t>
  </si>
  <si>
    <t>-</t>
  </si>
  <si>
    <t>реальное изменение, в % к предыдущему месяцу (с 2015 года к предыдущему кварталу)</t>
  </si>
  <si>
    <t xml:space="preserve">реальное изменение, в % к соответствующему месяцу (с 2015 года кварталу) предыдущего года </t>
  </si>
  <si>
    <t>105,0</t>
  </si>
  <si>
    <t>Среднемесячная заработная плата по регионам Республики Казахстан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</si>
  <si>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</si>
  <si>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</si>
  <si>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</si>
  <si>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</si>
  <si>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</si>
  <si>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</si>
  <si>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</si>
  <si>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</si>
  <si>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</si>
  <si>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</si>
  <si>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</si>
  <si>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</si>
  <si>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</si>
  <si>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</si>
  <si>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3 квартал</t>
  </si>
  <si>
    <t>4 квартал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</si>
  <si>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</si>
  <si>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</si>
  <si>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</si>
  <si>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</si>
  <si>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</si>
  <si>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</si>
  <si>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</si>
  <si>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</si>
  <si>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</si>
  <si>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</si>
  <si>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</si>
  <si>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</si>
  <si>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</si>
  <si>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</si>
  <si>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</si>
  <si>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</si>
  <si>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</si>
  <si>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</si>
  <si>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г.Шымкент</t>
  </si>
  <si>
    <t>примечание</t>
  </si>
  <si>
    <t>по среднемесячному</t>
  </si>
  <si>
    <t>Наименование услуги</t>
  </si>
  <si>
    <t>Производство тепловой энергии</t>
  </si>
  <si>
    <t xml:space="preserve">амортизация </t>
  </si>
  <si>
    <t>прибыль</t>
  </si>
  <si>
    <t>Передача и распределение тепловой энергии</t>
  </si>
  <si>
    <t>Подача воды по магистральным трубопроводам</t>
  </si>
  <si>
    <t>Подача воды по распределительным сетям</t>
  </si>
  <si>
    <t>Водоотведение</t>
  </si>
  <si>
    <t>Наименование</t>
  </si>
  <si>
    <t>Единицы измерения</t>
  </si>
  <si>
    <t>Администрация</t>
  </si>
  <si>
    <t>всего</t>
  </si>
  <si>
    <t>ФОТ, тыс.тенге в год</t>
  </si>
  <si>
    <t>ФОТ в месяц, тыс.тенге в месяц</t>
  </si>
  <si>
    <t>Производство тепловой энергии, тенге/Гкал</t>
  </si>
  <si>
    <t>Подача воды по магистральным трубопроводам, тенге/м3</t>
  </si>
  <si>
    <t>Водоотведение, тенге/м3</t>
  </si>
  <si>
    <t>Передача и распределение тепловой энергии, тенге/м3</t>
  </si>
  <si>
    <t>Подача воды по распределительным сетям, тенге/м3</t>
  </si>
  <si>
    <t>Объем выработки тепловой энергии</t>
  </si>
  <si>
    <t>кг нат.т/Гкал</t>
  </si>
  <si>
    <t>удельный расход условного угля</t>
  </si>
  <si>
    <t>удельный расход натурального угля</t>
  </si>
  <si>
    <t>низшая теплотворная способность топлива</t>
  </si>
  <si>
    <t>ккал/кг</t>
  </si>
  <si>
    <t>м3/Гкал</t>
  </si>
  <si>
    <t>кВтч/м3</t>
  </si>
  <si>
    <t>объем воды на собственные нужды для ЦК</t>
  </si>
  <si>
    <t>расчет ИП "Тепловик"</t>
  </si>
  <si>
    <t>удельный расход воды</t>
  </si>
  <si>
    <t>стоимость услуг тупика</t>
  </si>
  <si>
    <t>стоимость услуги доставки угля</t>
  </si>
  <si>
    <t>4.2</t>
  </si>
  <si>
    <t>Хоз способом</t>
  </si>
  <si>
    <t>Подрядным способом</t>
  </si>
  <si>
    <t>Хоз способ</t>
  </si>
  <si>
    <t>Подрядный способ</t>
  </si>
  <si>
    <t>Ремонты не приводящие к удорожанию ОС</t>
  </si>
  <si>
    <t>ОСМС</t>
  </si>
  <si>
    <t>2.4</t>
  </si>
  <si>
    <t>входит в мер по ОиБТ</t>
  </si>
  <si>
    <t>6.9</t>
  </si>
  <si>
    <t>Экспертиза исполнения ИП</t>
  </si>
  <si>
    <t>Охрана</t>
  </si>
  <si>
    <t>6.10</t>
  </si>
  <si>
    <t>Обслуживание GPS</t>
  </si>
  <si>
    <t>6.11</t>
  </si>
  <si>
    <t>Комплексные услуги (мастерская, прачечная)</t>
  </si>
  <si>
    <t>6.12</t>
  </si>
  <si>
    <t>Услуги весовой</t>
  </si>
  <si>
    <t>входит в мероприятия по ОиБТ</t>
  </si>
  <si>
    <t>Услуги охраны</t>
  </si>
  <si>
    <t>Обслуживание GPS-трекера</t>
  </si>
  <si>
    <t>Услуги  стороннего транспорта (УКПФ)</t>
  </si>
  <si>
    <t>Расчет нормируемых тепловых потерь, удельных расходов топлива, энергии, воды</t>
  </si>
  <si>
    <t>Фактические показатели за предшествующие 4 законченных квартала (3,4 кв. 2019 г., 1,2 кв. 2020 г.</t>
  </si>
  <si>
    <t>Фактические показатели за предшествующий законченный год (2019 г.)</t>
  </si>
  <si>
    <t>Аренда зданий</t>
  </si>
  <si>
    <t>ТОО "Айтас-энерго"</t>
  </si>
  <si>
    <t>Оборотно-сальдовая ведомость по счету 8110 за Июль 2019 г. - Июнь 2020 г.</t>
  </si>
  <si>
    <t>Выводимые данные:</t>
  </si>
  <si>
    <t>Счет</t>
  </si>
  <si>
    <t>Обороты за период</t>
  </si>
  <si>
    <t>Структурное подразделение</t>
  </si>
  <si>
    <t>Дебет</t>
  </si>
  <si>
    <t>Подразделения</t>
  </si>
  <si>
    <t>Номенклатурные группы</t>
  </si>
  <si>
    <t>Статьи затрат</t>
  </si>
  <si>
    <t>Головное подразделение</t>
  </si>
  <si>
    <t>Персонал по ремонту и эксплуатации распределительных сетей водоснабжения</t>
  </si>
  <si>
    <t>(УКПФ) ВиК (Водоснабжение и водоотведение)</t>
  </si>
  <si>
    <t>&lt;...&gt;</t>
  </si>
  <si>
    <t>Амортизация основных средств</t>
  </si>
  <si>
    <t>Аренда зданий, сооружений</t>
  </si>
  <si>
    <t>Аренда помещений и офисов</t>
  </si>
  <si>
    <t>Аренда транспортных средств</t>
  </si>
  <si>
    <t>Вывоз ТБО</t>
  </si>
  <si>
    <t>ГСМ</t>
  </si>
  <si>
    <t>Доставка сотрудников</t>
  </si>
  <si>
    <t>Другие расходы</t>
  </si>
  <si>
    <t>Запасные части Ас-машина</t>
  </si>
  <si>
    <t>Запасные части Б-10</t>
  </si>
  <si>
    <t>Запасные части МТЗ-82 (942)</t>
  </si>
  <si>
    <t>Запасные части Прицепы</t>
  </si>
  <si>
    <t>Запасные части прочие</t>
  </si>
  <si>
    <t>Запасные части Соболь</t>
  </si>
  <si>
    <t>Запасные части УАЗ</t>
  </si>
  <si>
    <t>Заработная плата</t>
  </si>
  <si>
    <t>Затраты на питание сотрудников</t>
  </si>
  <si>
    <t>Затраты на социальный пакет</t>
  </si>
  <si>
    <t>Инвентарь, инструмент</t>
  </si>
  <si>
    <t>Канцелярские товары</t>
  </si>
  <si>
    <t>Материалы и специальные средства по охране труда</t>
  </si>
  <si>
    <t>Медосмотр, медицинское обслуживание</t>
  </si>
  <si>
    <t>Моющие, дезинфицирующие средства</t>
  </si>
  <si>
    <t>Найм грузового автотранспорта и спецтехники</t>
  </si>
  <si>
    <t>Обучение персонала</t>
  </si>
  <si>
    <t>Отчисления ОСМС</t>
  </si>
  <si>
    <t>Поверка средств измерений</t>
  </si>
  <si>
    <t>Профессиональные услуги прочие</t>
  </si>
  <si>
    <t>Прочие сырье и материалы</t>
  </si>
  <si>
    <t>Расходы по охране окружающей среды</t>
  </si>
  <si>
    <t>Резерв по отпускам и бонусам</t>
  </si>
  <si>
    <t>Ремонт зданий, сооружений</t>
  </si>
  <si>
    <t>Ремонт машин и оборудования</t>
  </si>
  <si>
    <t>Социальные отчисления</t>
  </si>
  <si>
    <t>Социальный налог</t>
  </si>
  <si>
    <t>Спецодежда, СИЗ</t>
  </si>
  <si>
    <t>Спецпитание за вредные условия</t>
  </si>
  <si>
    <t>Страхование 3-х лиц</t>
  </si>
  <si>
    <t>Страхование ГПО работодателя</t>
  </si>
  <si>
    <t>Страхование экологическое</t>
  </si>
  <si>
    <t>Стройматериалы</t>
  </si>
  <si>
    <t>Технические средства и электроматериалы</t>
  </si>
  <si>
    <t>Техническое обслуживание зданий, сооружений</t>
  </si>
  <si>
    <t>Техническое обслуживание машин и оборудования</t>
  </si>
  <si>
    <t>Услуги по охране труда</t>
  </si>
  <si>
    <t>Утиль и расходы, связанные с утилизацией</t>
  </si>
  <si>
    <t>Персонал по ремонту и эксплуатации тепловых сетей</t>
  </si>
  <si>
    <t>(УКПФ) Тепловая энергия ГКал.</t>
  </si>
  <si>
    <t>Амортизация нематериальных активов</t>
  </si>
  <si>
    <t>Услуги по промышленной безопасности</t>
  </si>
  <si>
    <t>Персонал по эксплуатации магистральных систем водоснабжения</t>
  </si>
  <si>
    <t>Лабораторные исследования</t>
  </si>
  <si>
    <t>Налог на транспорт</t>
  </si>
  <si>
    <t>Расходы по пожарной безопасности</t>
  </si>
  <si>
    <t>Расходы по содержанию служебного транспорта</t>
  </si>
  <si>
    <t>Ремонт автотранспорта</t>
  </si>
  <si>
    <t>Ремонт инструментов</t>
  </si>
  <si>
    <t>Себестоимость энергоресурсов</t>
  </si>
  <si>
    <t>Страхование ГПО автовладельца</t>
  </si>
  <si>
    <t>Электроэнергия</t>
  </si>
  <si>
    <t>Персонал по эксплуатации оборудования ЦК</t>
  </si>
  <si>
    <t>Почтовые, курьерские услуги</t>
  </si>
  <si>
    <t>Тара и тарные материалы</t>
  </si>
  <si>
    <t>Тепловая энергия</t>
  </si>
  <si>
    <t>Техничексое обслуживание транспортной инфраструктуры</t>
  </si>
  <si>
    <t>Уголь</t>
  </si>
  <si>
    <t>Услуги склада</t>
  </si>
  <si>
    <t>Персонал по эксплуатации систем водоотведения</t>
  </si>
  <si>
    <t>Прочие запасы</t>
  </si>
  <si>
    <t>Ответственный:</t>
  </si>
  <si>
    <t>Ремонт машин и оборудования (перемотка электродвигателя)</t>
  </si>
  <si>
    <t>расчет потерь</t>
  </si>
  <si>
    <t>Услуги по перевозке  измерению и импытанию электроустановок и электрооборудования</t>
  </si>
  <si>
    <t xml:space="preserve">Диагностика коилоагрегато ДКВР -20-13 </t>
  </si>
  <si>
    <t>Оборотно-сальдовая ведомость по счету 7210 за Июль 2019 г. - Июнь 2020 г.</t>
  </si>
  <si>
    <t>Сальдо на начало периода</t>
  </si>
  <si>
    <t>Сальдо на конец периода</t>
  </si>
  <si>
    <t>Кредит</t>
  </si>
  <si>
    <t>Земельный налог</t>
  </si>
  <si>
    <t>Командировочные расходы (проезд)</t>
  </si>
  <si>
    <t>Командировочные расходы (проживание)</t>
  </si>
  <si>
    <t>Командировочные расходы (суточные)</t>
  </si>
  <si>
    <t>Мобильная связь</t>
  </si>
  <si>
    <t>Налог на добычу ПИ (подземные воды)</t>
  </si>
  <si>
    <t>Налог на имущество</t>
  </si>
  <si>
    <t>Плата за эмиссии в окружающую среду</t>
  </si>
  <si>
    <t>Продукты и вода</t>
  </si>
  <si>
    <t>Прочие регистрационные сборы</t>
  </si>
  <si>
    <t>Содержание и обслуживание офиса</t>
  </si>
  <si>
    <t>Стационарная связь</t>
  </si>
  <si>
    <t>Страхование прочее</t>
  </si>
  <si>
    <t>Техничексое обслуживание офисной техники</t>
  </si>
  <si>
    <t>Услуги банка прочие</t>
  </si>
  <si>
    <t>Услуги нотариуса</t>
  </si>
  <si>
    <t>Услуги сторонних организаций прочие</t>
  </si>
  <si>
    <t>Участие в тренингах, семинарах</t>
  </si>
  <si>
    <t>Штрафы, неустойки по хоз. договорам</t>
  </si>
  <si>
    <t>Электронные библиотеки, периодические издания, литература</t>
  </si>
  <si>
    <t>Подача воды по магистральному трубопроводу</t>
  </si>
  <si>
    <t>Оборотно-сальдовая ведомость по счету 8310 за Июль 2019 г. - Июнь 2020 г.</t>
  </si>
  <si>
    <t>Персонал по ремонту магистральных систем водоснабжения</t>
  </si>
  <si>
    <t>Персонал по ремонту оборудования ЦК</t>
  </si>
  <si>
    <t>Газ</t>
  </si>
  <si>
    <t>Персонал по ремонту систем водоотведения</t>
  </si>
  <si>
    <t>Контрагенты</t>
  </si>
  <si>
    <t>Проценты по полученным займам</t>
  </si>
  <si>
    <t>Банк Центр Кредит АО</t>
  </si>
  <si>
    <t>Продажи</t>
  </si>
  <si>
    <t>Период: Июль 2019 г. - Июнь 2020 г.</t>
  </si>
  <si>
    <t>Показатели: Акциз; Сумма продажи в KZT; Сумма продажи без скидок в KZT; Количество (в базовых единицах); Сумма скидки в KZT; % скидки;</t>
  </si>
  <si>
    <t>Группировки строк: Контрагент (Элементы); Номенклатура (Элементы);</t>
  </si>
  <si>
    <t>Дополнительные поля:
Базовая единица измерения (Вместе с измерениями, После группировки);</t>
  </si>
  <si>
    <t>Сортировка: Контрагент.Наименование (По возрастанию); Номенклатура.Наименование (По возрастанию);</t>
  </si>
  <si>
    <t>Контрагент</t>
  </si>
  <si>
    <t>Акциз</t>
  </si>
  <si>
    <t>Сумма продажи в KZT</t>
  </si>
  <si>
    <t>Сумма продажи без скидок в KZT</t>
  </si>
  <si>
    <t>Количество (в базовых единицах)</t>
  </si>
  <si>
    <t>Сумма скидки в KZT</t>
  </si>
  <si>
    <t>% скидки</t>
  </si>
  <si>
    <t>Молодежный КГП</t>
  </si>
  <si>
    <t>Подача воды по магистральным трубопроводам, Куб.м.</t>
  </si>
  <si>
    <t>Тепловая энергия в горячей воде, ГКал</t>
  </si>
  <si>
    <t>Услуги водоотведения, Куб.м.</t>
  </si>
  <si>
    <t>Усть-Каменогорская птицефабрика АО</t>
  </si>
  <si>
    <t>Передача тепловой энергии, ГКал</t>
  </si>
  <si>
    <t>Подача воды по распределительным сетям, Куб.м.</t>
  </si>
  <si>
    <t>Тепловая энергия в паре, ГКал</t>
  </si>
  <si>
    <t>Итог</t>
  </si>
  <si>
    <t xml:space="preserve">Услуги охраны </t>
  </si>
  <si>
    <t>Оборотно-сальдовая ведомость по счету 8110 за Январь 2020 г. - Июнь 2020 г.</t>
  </si>
  <si>
    <t>Утверждено Уполномоченным органом в расчете на год</t>
  </si>
  <si>
    <t>Материальные затраты, всего,        в т.ч.</t>
  </si>
  <si>
    <t>Расходы на оплату труда, всего, в т.ч.</t>
  </si>
  <si>
    <t xml:space="preserve">Амортизация </t>
  </si>
  <si>
    <t>4</t>
  </si>
  <si>
    <t>Услуги дежурного транспорта</t>
  </si>
  <si>
    <t>Услуги наемного транспорта</t>
  </si>
  <si>
    <t>Прочие затраты:</t>
  </si>
  <si>
    <t>Мероприятия по Б и ОТ(спецпитание,спецодежда, медосмотр, страхование)</t>
  </si>
  <si>
    <t>II</t>
  </si>
  <si>
    <t>Расходы периода всего, в т.ч.</t>
  </si>
  <si>
    <t xml:space="preserve">Общие и административные расходы, всего: </t>
  </si>
  <si>
    <t>Налоги всего в т.ч.</t>
  </si>
  <si>
    <t>6.1.1</t>
  </si>
  <si>
    <t>Прочие расходы:</t>
  </si>
  <si>
    <t>6.2.1</t>
  </si>
  <si>
    <t>Услуги банка</t>
  </si>
  <si>
    <t>6.2.2</t>
  </si>
  <si>
    <t>Услуги по доставке работников</t>
  </si>
  <si>
    <t>6.2.3</t>
  </si>
  <si>
    <t>6.2.4</t>
  </si>
  <si>
    <t>6.2.5</t>
  </si>
  <si>
    <t>Прибыль</t>
  </si>
  <si>
    <t>V</t>
  </si>
  <si>
    <t>Всего доходов</t>
  </si>
  <si>
    <t>VI</t>
  </si>
  <si>
    <t>Объем оказываемых услуг (товаров, работ)</t>
  </si>
  <si>
    <t>тыс. м3</t>
  </si>
  <si>
    <t>VII</t>
  </si>
  <si>
    <t>Нормативные технические потери</t>
  </si>
  <si>
    <t>VIII</t>
  </si>
  <si>
    <t xml:space="preserve">Среднесписочная численность персонала, всего, в т. ч. </t>
  </si>
  <si>
    <t>8.1</t>
  </si>
  <si>
    <t>производственного персонала</t>
  </si>
  <si>
    <t>8.2</t>
  </si>
  <si>
    <t>административного</t>
  </si>
  <si>
    <t>9</t>
  </si>
  <si>
    <t xml:space="preserve">Среднемесячная заработная плата, всего, в т. ч. </t>
  </si>
  <si>
    <t>9.1</t>
  </si>
  <si>
    <t>9.2</t>
  </si>
  <si>
    <t>Директор ТОО "Айтас-энерго"</t>
  </si>
  <si>
    <t>Климов Г.Б.</t>
  </si>
  <si>
    <t>Оборотно-сальдовая ведомость по счету 8310 за Январь 2020 г. - Июнь 2020 г.</t>
  </si>
  <si>
    <t>Оборотно-сальдовая ведомость по счету 7210 за Январь 2020 г. - Июнь 2020 г.</t>
  </si>
  <si>
    <t>ВИСТ</t>
  </si>
  <si>
    <t>ТКТ</t>
  </si>
  <si>
    <t>потери</t>
  </si>
  <si>
    <t>Номенклатура, Базовая единица измерения</t>
  </si>
  <si>
    <t>VK INVEST COMPANY ТОО</t>
  </si>
  <si>
    <t>Шлак, т</t>
  </si>
  <si>
    <t>Андреева Ольга Леонидовна</t>
  </si>
  <si>
    <t>Услуги погрузчика, услуга</t>
  </si>
  <si>
    <t>КаР-Тел  ТОО</t>
  </si>
  <si>
    <t>Аренда территории и место на кровле, общей площадью 21.0 кв.м., м-ц</t>
  </si>
  <si>
    <t>Возмещение затрат по электроэнергии, Квт*ч</t>
  </si>
  <si>
    <t>Капитальная очистка жироуловителя, услуга</t>
  </si>
  <si>
    <t>Невозврат  конденсата, т</t>
  </si>
  <si>
    <t>Обслуживание сетей водоснабжения и канализации, шт</t>
  </si>
  <si>
    <t>Обслуживание тепловых сетей, шт</t>
  </si>
  <si>
    <t>Оказание услуг АС-машины, час</t>
  </si>
  <si>
    <t>Очистка жироуловителя, услуга</t>
  </si>
  <si>
    <t>Очистка канализации, час</t>
  </si>
  <si>
    <t>Очистка канализации при помощи установки "КЕТЬ", час</t>
  </si>
  <si>
    <t>Отклонение</t>
  </si>
  <si>
    <t>Факт 2020 г. (6 мес.)</t>
  </si>
  <si>
    <t>Оборотно-сальдовая ведомость по счету 8110 за 2020 г.</t>
  </si>
  <si>
    <t>Запасные части МТЗ-82 (604)</t>
  </si>
  <si>
    <t>Запасные части Т-170</t>
  </si>
  <si>
    <t>Оборотно-сальдовая ведомость по счету 7210 за 2020 г.</t>
  </si>
  <si>
    <t>Налог на добавленную стоимость, не принятый в зачет</t>
  </si>
  <si>
    <t>Списание задолженности</t>
  </si>
  <si>
    <t>Штрафы, пени в бюджет</t>
  </si>
  <si>
    <t>Факт 2020 г. (12 мес.)</t>
  </si>
  <si>
    <t>Исполнение тарифной сметы по подаче воды по распределительным сетям за  2020 г.</t>
  </si>
  <si>
    <t>Лейбович В.В.</t>
  </si>
  <si>
    <t>Исполнение тарифной сметы по передаче и распределению тепловой энергии за  2020 г.</t>
  </si>
  <si>
    <t>Оборотно-сальдовая ведомость по счету 8310 за 2020 г.</t>
  </si>
  <si>
    <t>БУ (данные бухгалтерского учета)</t>
  </si>
  <si>
    <t>Магистральные сети</t>
  </si>
  <si>
    <t>Производство ТЭ</t>
  </si>
  <si>
    <t>хлораторная и сырье и материалы</t>
  </si>
  <si>
    <t>поверка, СиМ, трансформат</t>
  </si>
  <si>
    <t>СиМ</t>
  </si>
  <si>
    <t>7.5.6</t>
  </si>
  <si>
    <t>Аудит</t>
  </si>
  <si>
    <t>7.5.7</t>
  </si>
  <si>
    <t>Исполнение тарифной сметы по производству тепловой энергии за 2020 г.</t>
  </si>
  <si>
    <r>
      <t xml:space="preserve">Исполнение тарифной сметы </t>
    </r>
    <r>
      <rPr>
        <sz val="12"/>
        <color theme="1"/>
        <rFont val="Times New Roman"/>
        <family val="1"/>
        <charset val="204"/>
      </rPr>
      <t xml:space="preserve">по </t>
    </r>
    <r>
      <rPr>
        <b/>
        <sz val="12"/>
        <color theme="1"/>
        <rFont val="Times New Roman"/>
        <family val="1"/>
        <charset val="204"/>
      </rPr>
      <t>водоотведение за 2020 г.</t>
    </r>
  </si>
  <si>
    <t>Исполнение тарифной сметы по подаче воды по магистральным трубопроводам за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</si>
</sst>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  <numFmt numFmtId="169" formatCode="###\ ###\ ###\ ###\ ##0"/>
    <numFmt numFmtId="170" formatCode="###\ ###\ ###\ ##0"/>
    <numFmt numFmtId="171" formatCode="###\ ###\ ###\ ###\ ##0.0"/>
    <numFmt numFmtId="172" formatCode="#,##0.0;[Red]#,##0.0"/>
    <numFmt numFmtId="173" formatCode="###\ ###\ ###\ ##0.0"/>
    <numFmt numFmtId="174" formatCode="#,##0.000"/>
    <numFmt numFmtId="175" formatCode="_-* #,##0.00\ _р_._-;\-* #,##0.00\ _р_._-;_-* &quot;-&quot;??\ _р_._-;_-@_-"/>
    <numFmt numFmtId="176" formatCode="_-* #,##0.0\ _р_._-;\-* #,##0.0\ _р_._-;_-* &quot;-&quot;??\ _р_._-;_-@_-"/>
    <numFmt numFmtId="177" formatCode="_-* #,##0\ _р_._-;\-* #,##0\ _р_._-;_-* &quot;-&quot;??\ _р_._-;_-@_-"/>
    <numFmt numFmtId="178" formatCode="_-* #,##0\ _₽_-;\-* #,##0\ _₽_-;_-* &quot;-&quot;??\ _₽_-;_-@_-"/>
    <numFmt numFmtId="179" formatCode="0.000"/>
    <numFmt numFmtId="180" formatCode="_-* #,##0.0_р_._-;\-* #,##0.0_р_._-;_-* &quot;-&quot;??_р_._-;_-@_-"/>
    <numFmt numFmtId="181" formatCode="_-* #,##0.0\ _₽_-;\-* #,##0.0\ _₽_-;_-* &quot;-&quot;?\ _₽_-;_-@_-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5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indexed="56"/>
      <name val="Arial"/>
      <family val="2"/>
    </font>
    <font>
      <sz val="10"/>
      <color theme="0"/>
      <name val="Arial"/>
      <family val="2"/>
    </font>
    <font>
      <b/>
      <sz val="9"/>
      <name val="Times New Roman"/>
      <family val="1"/>
      <charset val="204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i/>
      <sz val="12"/>
      <name val="Times New Roman"/>
      <family val="1"/>
      <charset val="204"/>
    </font>
    <font>
      <b/>
      <sz val="10"/>
      <color theme="0"/>
      <name val="Arial"/>
      <family val="2"/>
    </font>
    <font>
      <b/>
      <sz val="9"/>
      <name val="Arial"/>
      <family val="2"/>
      <charset val="204"/>
    </font>
    <font>
      <b/>
      <sz val="8"/>
      <color indexed="59"/>
      <name val="Arial"/>
      <family val="2"/>
    </font>
    <font>
      <sz val="11"/>
      <color rgb="FFFF0000"/>
      <name val="Calibri"/>
      <family val="2"/>
      <charset val="204"/>
      <scheme val="minor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FF33"/>
        <bgColor indexed="64"/>
      </patternFill>
    </fill>
  </fills>
  <borders count="3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8"/>
      </bottom>
      <diagonal/>
    </border>
    <border>
      <left style="thin">
        <color indexed="24"/>
      </left>
      <right/>
      <top/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63">
    <xf numFmtId="0" fontId="0" fillId="0" borderId="0"/>
    <xf numFmtId="4" fontId="10" fillId="7" borderId="1" applyNumberFormat="0" applyProtection="0">
      <alignment vertical="center"/>
    </xf>
    <xf numFmtId="4" fontId="11" fillId="8" borderId="1" applyNumberFormat="0" applyProtection="0">
      <alignment vertical="center"/>
    </xf>
    <xf numFmtId="4" fontId="10" fillId="8" borderId="1" applyNumberFormat="0" applyProtection="0">
      <alignment horizontal="left" vertical="center" indent="1"/>
    </xf>
    <xf numFmtId="0" fontId="10" fillId="8" borderId="1" applyNumberFormat="0" applyProtection="0">
      <alignment horizontal="left" vertical="top" indent="1"/>
    </xf>
    <xf numFmtId="4" fontId="10" fillId="9" borderId="0" applyNumberFormat="0" applyProtection="0">
      <alignment horizontal="left" vertical="center" indent="1"/>
    </xf>
    <xf numFmtId="4" fontId="12" fillId="2" borderId="1" applyNumberFormat="0" applyProtection="0">
      <alignment horizontal="right" vertical="center"/>
    </xf>
    <xf numFmtId="4" fontId="12" fillId="3" borderId="1" applyNumberFormat="0" applyProtection="0">
      <alignment horizontal="right" vertical="center"/>
    </xf>
    <xf numFmtId="4" fontId="12" fillId="10" borderId="1" applyNumberFormat="0" applyProtection="0">
      <alignment horizontal="right" vertical="center"/>
    </xf>
    <xf numFmtId="4" fontId="12" fillId="5" borderId="1" applyNumberFormat="0" applyProtection="0">
      <alignment horizontal="right" vertical="center"/>
    </xf>
    <xf numFmtId="4" fontId="12" fillId="6" borderId="1" applyNumberFormat="0" applyProtection="0">
      <alignment horizontal="right" vertical="center"/>
    </xf>
    <xf numFmtId="4" fontId="12" fillId="11" borderId="1" applyNumberFormat="0" applyProtection="0">
      <alignment horizontal="right" vertical="center"/>
    </xf>
    <xf numFmtId="4" fontId="12" fillId="12" borderId="1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0" fillId="14" borderId="2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3" fillId="16" borderId="0" applyNumberFormat="0" applyProtection="0">
      <alignment horizontal="left" vertical="center" indent="1"/>
    </xf>
    <xf numFmtId="4" fontId="12" fillId="17" borderId="1" applyNumberFormat="0" applyProtection="0">
      <alignment horizontal="right" vertical="center"/>
    </xf>
    <xf numFmtId="4" fontId="14" fillId="15" borderId="0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top" indent="1"/>
    </xf>
    <xf numFmtId="0" fontId="7" fillId="9" borderId="1" applyNumberFormat="0" applyProtection="0">
      <alignment horizontal="left" vertical="center" indent="1"/>
    </xf>
    <xf numFmtId="0" fontId="7" fillId="9" borderId="1" applyNumberFormat="0" applyProtection="0">
      <alignment horizontal="left" vertical="top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top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4" fontId="12" fillId="20" borderId="1" applyNumberFormat="0" applyProtection="0">
      <alignment vertical="center"/>
    </xf>
    <xf numFmtId="4" fontId="15" fillId="20" borderId="1" applyNumberFormat="0" applyProtection="0">
      <alignment vertical="center"/>
    </xf>
    <xf numFmtId="4" fontId="12" fillId="20" borderId="1" applyNumberFormat="0" applyProtection="0">
      <alignment horizontal="left" vertical="center" indent="1"/>
    </xf>
    <xf numFmtId="0" fontId="12" fillId="20" borderId="1" applyNumberFormat="0" applyProtection="0">
      <alignment horizontal="left" vertical="top" indent="1"/>
    </xf>
    <xf numFmtId="4" fontId="12" fillId="15" borderId="1" applyNumberFormat="0" applyProtection="0">
      <alignment horizontal="right" vertical="center"/>
    </xf>
    <xf numFmtId="4" fontId="15" fillId="15" borderId="1" applyNumberFormat="0" applyProtection="0">
      <alignment horizontal="right" vertical="center"/>
    </xf>
    <xf numFmtId="4" fontId="12" fillId="17" borderId="1" applyNumberFormat="0" applyProtection="0">
      <alignment horizontal="left" vertical="center" indent="1"/>
    </xf>
    <xf numFmtId="0" fontId="12" fillId="9" borderId="1" applyNumberFormat="0" applyProtection="0">
      <alignment horizontal="left" vertical="top" indent="1"/>
    </xf>
    <xf numFmtId="4" fontId="16" fillId="21" borderId="0" applyNumberFormat="0" applyProtection="0">
      <alignment horizontal="left" vertical="center" indent="1"/>
    </xf>
    <xf numFmtId="4" fontId="17" fillId="15" borderId="1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1" fillId="0" borderId="0"/>
    <xf numFmtId="0" fontId="18" fillId="0" borderId="0"/>
    <xf numFmtId="0" fontId="21" fillId="0" borderId="0"/>
    <xf numFmtId="0" fontId="6" fillId="0" borderId="0"/>
    <xf numFmtId="0" fontId="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1" fillId="0" borderId="0"/>
    <xf numFmtId="0" fontId="21" fillId="0" borderId="0"/>
    <xf numFmtId="0" fontId="28" fillId="0" borderId="0"/>
    <xf numFmtId="175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</cellStyleXfs>
  <cellXfs count="650">
    <xf numFmtId="0" fontId="0" fillId="0" borderId="0" xfId="0"/>
    <xf numFmtId="0" fontId="30" fillId="0" borderId="0" xfId="0" applyFont="1"/>
    <xf numFmtId="0" fontId="30" fillId="0" borderId="0" xfId="0" applyFont="1" applyAlignment="1">
      <alignment horizontal="center" vertical="center" wrapText="1"/>
    </xf>
    <xf numFmtId="0" fontId="31" fillId="0" borderId="0" xfId="0" applyFont="1"/>
    <xf numFmtId="0" fontId="30" fillId="0" borderId="3" xfId="0" applyFont="1" applyBorder="1" applyAlignment="1">
      <alignment wrapText="1"/>
    </xf>
    <xf numFmtId="0" fontId="32" fillId="0" borderId="3" xfId="0" applyFont="1" applyBorder="1" applyAlignment="1">
      <alignment vertical="center" wrapText="1"/>
    </xf>
    <xf numFmtId="0" fontId="31" fillId="0" borderId="3" xfId="0" applyFont="1" applyBorder="1" applyAlignment="1">
      <alignment wrapText="1"/>
    </xf>
    <xf numFmtId="0" fontId="30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49" fontId="30" fillId="23" borderId="4" xfId="0" applyNumberFormat="1" applyFont="1" applyFill="1" applyBorder="1" applyAlignment="1">
      <alignment horizontal="center" vertical="center" wrapText="1"/>
    </xf>
    <xf numFmtId="0" fontId="30" fillId="23" borderId="5" xfId="0" applyFont="1" applyFill="1" applyBorder="1" applyAlignment="1">
      <alignment horizontal="center" vertical="center" wrapText="1"/>
    </xf>
    <xf numFmtId="0" fontId="30" fillId="23" borderId="0" xfId="0" applyFont="1" applyFill="1"/>
    <xf numFmtId="49" fontId="35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/>
    <xf numFmtId="0" fontId="3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/>
    <xf numFmtId="0" fontId="30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0" fillId="0" borderId="3" xfId="0" applyFont="1" applyBorder="1"/>
    <xf numFmtId="49" fontId="30" fillId="0" borderId="6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wrapText="1"/>
    </xf>
    <xf numFmtId="0" fontId="30" fillId="0" borderId="7" xfId="0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1" fillId="0" borderId="3" xfId="0" applyFont="1" applyBorder="1"/>
    <xf numFmtId="4" fontId="31" fillId="0" borderId="3" xfId="0" applyNumberFormat="1" applyFont="1" applyFill="1" applyBorder="1" applyAlignment="1">
      <alignment horizontal="center" vertical="center" wrapText="1"/>
    </xf>
    <xf numFmtId="4" fontId="30" fillId="0" borderId="3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Border="1"/>
    <xf numFmtId="4" fontId="5" fillId="0" borderId="3" xfId="0" applyNumberFormat="1" applyFont="1" applyFill="1" applyBorder="1" applyAlignment="1">
      <alignment horizontal="center" vertical="center" wrapText="1"/>
    </xf>
    <xf numFmtId="168" fontId="31" fillId="0" borderId="3" xfId="0" applyNumberFormat="1" applyFont="1" applyFill="1" applyBorder="1" applyAlignment="1">
      <alignment horizontal="center" vertical="center" wrapText="1"/>
    </xf>
    <xf numFmtId="168" fontId="30" fillId="0" borderId="3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166" fontId="30" fillId="0" borderId="0" xfId="50" applyFont="1" applyAlignment="1">
      <alignment horizontal="center" vertical="center" wrapText="1"/>
    </xf>
    <xf numFmtId="166" fontId="30" fillId="0" borderId="0" xfId="50" applyFont="1" applyFill="1" applyAlignment="1">
      <alignment horizontal="center" vertical="center" wrapText="1"/>
    </xf>
    <xf numFmtId="9" fontId="30" fillId="0" borderId="0" xfId="48" applyFont="1" applyFill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37" fillId="0" borderId="0" xfId="41" applyFont="1"/>
    <xf numFmtId="0" fontId="7" fillId="0" borderId="0" xfId="41" applyFont="1"/>
    <xf numFmtId="0" fontId="37" fillId="22" borderId="3" xfId="47" applyFont="1" applyFill="1" applyBorder="1" applyAlignment="1">
      <alignment horizontal="center" wrapText="1" shrinkToFit="1"/>
    </xf>
    <xf numFmtId="17" fontId="37" fillId="22" borderId="3" xfId="47" applyNumberFormat="1" applyFont="1" applyFill="1" applyBorder="1" applyAlignment="1">
      <alignment horizontal="center" vertical="center" wrapText="1"/>
    </xf>
    <xf numFmtId="0" fontId="37" fillId="0" borderId="3" xfId="41" applyFont="1" applyBorder="1" applyAlignment="1">
      <alignment horizontal="center" vertical="center" wrapText="1"/>
    </xf>
    <xf numFmtId="2" fontId="37" fillId="0" borderId="3" xfId="41" applyNumberFormat="1" applyFont="1" applyBorder="1" applyAlignment="1">
      <alignment horizontal="center" vertical="center" wrapText="1"/>
    </xf>
    <xf numFmtId="0" fontId="37" fillId="0" borderId="8" xfId="41" applyFont="1" applyBorder="1" applyAlignment="1">
      <alignment horizontal="center" vertical="center" wrapText="1"/>
    </xf>
    <xf numFmtId="0" fontId="37" fillId="0" borderId="9" xfId="41" applyFont="1" applyBorder="1" applyAlignment="1">
      <alignment horizontal="center" vertical="center" wrapText="1"/>
    </xf>
    <xf numFmtId="0" fontId="7" fillId="0" borderId="0" xfId="41" applyFont="1" applyAlignment="1">
      <alignment horizontal="center"/>
    </xf>
    <xf numFmtId="0" fontId="37" fillId="0" borderId="10" xfId="41" applyFont="1" applyBorder="1"/>
    <xf numFmtId="49" fontId="38" fillId="0" borderId="3" xfId="41" applyNumberFormat="1" applyFont="1" applyBorder="1" applyAlignment="1">
      <alignment horizontal="left"/>
    </xf>
    <xf numFmtId="3" fontId="38" fillId="0" borderId="3" xfId="41" applyNumberFormat="1" applyFont="1" applyBorder="1"/>
    <xf numFmtId="169" fontId="38" fillId="0" borderId="3" xfId="41" applyNumberFormat="1" applyFont="1" applyBorder="1" applyAlignment="1">
      <alignment horizontal="right"/>
    </xf>
    <xf numFmtId="3" fontId="38" fillId="0" borderId="3" xfId="41" applyNumberFormat="1" applyFont="1" applyBorder="1" applyAlignment="1">
      <alignment wrapText="1"/>
    </xf>
    <xf numFmtId="1" fontId="38" fillId="0" borderId="3" xfId="41" applyNumberFormat="1" applyFont="1" applyBorder="1"/>
    <xf numFmtId="0" fontId="38" fillId="0" borderId="3" xfId="41" applyFont="1" applyBorder="1"/>
    <xf numFmtId="0" fontId="38" fillId="0" borderId="3" xfId="41" applyFont="1" applyBorder="1" applyAlignment="1">
      <alignment horizontal="right" wrapText="1"/>
    </xf>
    <xf numFmtId="3" fontId="38" fillId="0" borderId="3" xfId="41" applyNumberFormat="1" applyFont="1" applyBorder="1" applyAlignment="1">
      <alignment horizontal="right"/>
    </xf>
    <xf numFmtId="3" fontId="38" fillId="0" borderId="11" xfId="41" applyNumberFormat="1" applyFont="1" applyBorder="1" applyAlignment="1">
      <alignment horizontal="right"/>
    </xf>
    <xf numFmtId="3" fontId="38" fillId="0" borderId="7" xfId="41" applyNumberFormat="1" applyFont="1" applyBorder="1" applyAlignment="1">
      <alignment horizontal="right"/>
    </xf>
    <xf numFmtId="3" fontId="38" fillId="0" borderId="12" xfId="41" applyNumberFormat="1" applyFont="1" applyBorder="1" applyAlignment="1">
      <alignment horizontal="right"/>
    </xf>
    <xf numFmtId="3" fontId="38" fillId="0" borderId="7" xfId="41" applyNumberFormat="1" applyFont="1" applyBorder="1"/>
    <xf numFmtId="3" fontId="38" fillId="0" borderId="12" xfId="41" applyNumberFormat="1" applyFont="1" applyBorder="1"/>
    <xf numFmtId="169" fontId="38" fillId="0" borderId="7" xfId="41" applyNumberFormat="1" applyFont="1" applyBorder="1" applyAlignment="1">
      <alignment horizontal="right"/>
    </xf>
    <xf numFmtId="169" fontId="38" fillId="0" borderId="12" xfId="41" applyNumberFormat="1" applyFont="1" applyBorder="1" applyAlignment="1">
      <alignment horizontal="right"/>
    </xf>
    <xf numFmtId="3" fontId="39" fillId="0" borderId="7" xfId="46" applyNumberFormat="1" applyFont="1" applyFill="1" applyBorder="1" applyAlignment="1">
      <alignment horizontal="right" wrapText="1"/>
    </xf>
    <xf numFmtId="170" fontId="8" fillId="0" borderId="3" xfId="41" applyNumberFormat="1" applyFont="1" applyBorder="1" applyAlignment="1">
      <alignment horizontal="right" wrapText="1"/>
    </xf>
    <xf numFmtId="3" fontId="38" fillId="0" borderId="7" xfId="41" applyNumberFormat="1" applyFont="1" applyFill="1" applyBorder="1"/>
    <xf numFmtId="170" fontId="39" fillId="0" borderId="7" xfId="41" applyNumberFormat="1" applyFont="1" applyBorder="1" applyAlignment="1">
      <alignment horizontal="right" wrapText="1"/>
    </xf>
    <xf numFmtId="170" fontId="8" fillId="0" borderId="7" xfId="41" applyNumberFormat="1" applyFont="1" applyBorder="1" applyAlignment="1">
      <alignment wrapText="1"/>
    </xf>
    <xf numFmtId="49" fontId="37" fillId="0" borderId="3" xfId="41" applyNumberFormat="1" applyFont="1" applyBorder="1" applyAlignment="1">
      <alignment horizontal="left"/>
    </xf>
    <xf numFmtId="3" fontId="37" fillId="0" borderId="3" xfId="41" applyNumberFormat="1" applyFont="1" applyBorder="1"/>
    <xf numFmtId="169" fontId="37" fillId="0" borderId="3" xfId="41" applyNumberFormat="1" applyFont="1" applyBorder="1" applyAlignment="1">
      <alignment horizontal="right"/>
    </xf>
    <xf numFmtId="3" fontId="37" fillId="0" borderId="3" xfId="41" applyNumberFormat="1" applyFont="1" applyBorder="1" applyAlignment="1">
      <alignment wrapText="1"/>
    </xf>
    <xf numFmtId="1" fontId="37" fillId="0" borderId="3" xfId="41" applyNumberFormat="1" applyFont="1" applyBorder="1"/>
    <xf numFmtId="3" fontId="37" fillId="0" borderId="3" xfId="41" applyNumberFormat="1" applyFont="1" applyBorder="1" applyAlignment="1">
      <alignment horizontal="right"/>
    </xf>
    <xf numFmtId="3" fontId="37" fillId="0" borderId="11" xfId="41" applyNumberFormat="1" applyFont="1" applyBorder="1" applyAlignment="1">
      <alignment horizontal="right"/>
    </xf>
    <xf numFmtId="3" fontId="37" fillId="0" borderId="0" xfId="41" applyNumberFormat="1" applyFont="1"/>
    <xf numFmtId="169" fontId="37" fillId="0" borderId="11" xfId="41" applyNumberFormat="1" applyFont="1" applyBorder="1" applyAlignment="1">
      <alignment horizontal="right"/>
    </xf>
    <xf numFmtId="3" fontId="37" fillId="0" borderId="11" xfId="41" applyNumberFormat="1" applyFont="1" applyBorder="1"/>
    <xf numFmtId="3" fontId="40" fillId="0" borderId="3" xfId="46" applyNumberFormat="1" applyFont="1" applyFill="1" applyBorder="1" applyAlignment="1">
      <alignment horizontal="right" wrapText="1"/>
    </xf>
    <xf numFmtId="170" fontId="9" fillId="0" borderId="3" xfId="41" applyNumberFormat="1" applyFont="1" applyBorder="1" applyAlignment="1">
      <alignment horizontal="right" wrapText="1"/>
    </xf>
    <xf numFmtId="170" fontId="40" fillId="0" borderId="3" xfId="41" applyNumberFormat="1" applyFont="1" applyBorder="1" applyAlignment="1">
      <alignment horizontal="right" wrapText="1"/>
    </xf>
    <xf numFmtId="170" fontId="9" fillId="0" borderId="3" xfId="41" applyNumberFormat="1" applyFont="1" applyBorder="1" applyAlignment="1">
      <alignment wrapText="1"/>
    </xf>
    <xf numFmtId="49" fontId="37" fillId="0" borderId="3" xfId="41" applyNumberFormat="1" applyFont="1" applyBorder="1" applyAlignment="1">
      <alignment horizontal="left" wrapText="1" indent="1"/>
    </xf>
    <xf numFmtId="49" fontId="37" fillId="0" borderId="3" xfId="41" applyNumberFormat="1" applyFont="1" applyBorder="1" applyAlignment="1">
      <alignment horizontal="left" indent="1"/>
    </xf>
    <xf numFmtId="49" fontId="37" fillId="0" borderId="3" xfId="41" applyNumberFormat="1" applyFont="1" applyBorder="1" applyAlignment="1">
      <alignment horizontal="left" wrapText="1"/>
    </xf>
    <xf numFmtId="169" fontId="37" fillId="0" borderId="3" xfId="41" applyNumberFormat="1" applyFont="1" applyFill="1" applyBorder="1" applyAlignment="1">
      <alignment horizontal="right"/>
    </xf>
    <xf numFmtId="0" fontId="37" fillId="0" borderId="3" xfId="41" applyFont="1" applyBorder="1" applyAlignment="1">
      <alignment horizontal="right"/>
    </xf>
    <xf numFmtId="0" fontId="41" fillId="22" borderId="11" xfId="47" applyFont="1" applyFill="1" applyBorder="1" applyAlignment="1">
      <alignment wrapText="1" shrinkToFit="1"/>
    </xf>
    <xf numFmtId="0" fontId="41" fillId="22" borderId="10" xfId="47" applyFont="1" applyFill="1" applyBorder="1" applyAlignment="1">
      <alignment wrapText="1" shrinkToFit="1"/>
    </xf>
    <xf numFmtId="0" fontId="37" fillId="0" borderId="0" xfId="41" applyFont="1" applyBorder="1"/>
    <xf numFmtId="0" fontId="37" fillId="0" borderId="3" xfId="41" applyFont="1" applyBorder="1"/>
    <xf numFmtId="167" fontId="38" fillId="0" borderId="3" xfId="41" applyNumberFormat="1" applyFont="1" applyBorder="1"/>
    <xf numFmtId="171" fontId="38" fillId="0" borderId="3" xfId="41" applyNumberFormat="1" applyFont="1" applyBorder="1" applyAlignment="1">
      <alignment horizontal="right"/>
    </xf>
    <xf numFmtId="167" fontId="38" fillId="0" borderId="11" xfId="41" applyNumberFormat="1" applyFont="1" applyBorder="1"/>
    <xf numFmtId="167" fontId="38" fillId="0" borderId="3" xfId="41" applyNumberFormat="1" applyFont="1" applyBorder="1" applyAlignment="1">
      <alignment horizontal="right"/>
    </xf>
    <xf numFmtId="167" fontId="38" fillId="0" borderId="11" xfId="41" applyNumberFormat="1" applyFont="1" applyBorder="1" applyAlignment="1">
      <alignment horizontal="right"/>
    </xf>
    <xf numFmtId="172" fontId="38" fillId="0" borderId="3" xfId="41" applyNumberFormat="1" applyFont="1" applyBorder="1"/>
    <xf numFmtId="0" fontId="38" fillId="0" borderId="11" xfId="41" applyFont="1" applyBorder="1"/>
    <xf numFmtId="167" fontId="38" fillId="0" borderId="7" xfId="41" applyNumberFormat="1" applyFont="1" applyBorder="1"/>
    <xf numFmtId="173" fontId="39" fillId="0" borderId="3" xfId="41" applyNumberFormat="1" applyFont="1" applyBorder="1" applyAlignment="1">
      <alignment horizontal="right" wrapText="1"/>
    </xf>
    <xf numFmtId="173" fontId="39" fillId="0" borderId="3" xfId="41" applyNumberFormat="1" applyFont="1" applyBorder="1" applyAlignment="1">
      <alignment wrapText="1"/>
    </xf>
    <xf numFmtId="167" fontId="37" fillId="0" borderId="3" xfId="41" applyNumberFormat="1" applyFont="1" applyBorder="1"/>
    <xf numFmtId="171" fontId="37" fillId="0" borderId="3" xfId="41" applyNumberFormat="1" applyFont="1" applyBorder="1" applyAlignment="1">
      <alignment horizontal="right"/>
    </xf>
    <xf numFmtId="167" fontId="37" fillId="0" borderId="11" xfId="41" applyNumberFormat="1" applyFont="1" applyBorder="1"/>
    <xf numFmtId="167" fontId="37" fillId="0" borderId="3" xfId="41" applyNumberFormat="1" applyFont="1" applyBorder="1" applyAlignment="1">
      <alignment horizontal="right"/>
    </xf>
    <xf numFmtId="171" fontId="37" fillId="0" borderId="11" xfId="41" applyNumberFormat="1" applyFont="1" applyBorder="1" applyAlignment="1">
      <alignment horizontal="right"/>
    </xf>
    <xf numFmtId="172" fontId="37" fillId="0" borderId="3" xfId="41" applyNumberFormat="1" applyFont="1" applyBorder="1"/>
    <xf numFmtId="173" fontId="40" fillId="0" borderId="3" xfId="41" applyNumberFormat="1" applyFont="1" applyBorder="1" applyAlignment="1">
      <alignment horizontal="right" wrapText="1"/>
    </xf>
    <xf numFmtId="173" fontId="40" fillId="0" borderId="3" xfId="41" applyNumberFormat="1" applyFont="1" applyBorder="1" applyAlignment="1">
      <alignment wrapText="1"/>
    </xf>
    <xf numFmtId="171" fontId="37" fillId="0" borderId="9" xfId="41" applyNumberFormat="1" applyFont="1" applyBorder="1" applyAlignment="1">
      <alignment horizontal="right"/>
    </xf>
    <xf numFmtId="0" fontId="41" fillId="22" borderId="13" xfId="47" applyFont="1" applyFill="1" applyBorder="1" applyAlignment="1">
      <alignment wrapText="1" shrinkToFit="1"/>
    </xf>
    <xf numFmtId="0" fontId="37" fillId="0" borderId="3" xfId="41" applyFont="1" applyBorder="1" applyAlignment="1">
      <alignment horizontal="right" wrapText="1"/>
    </xf>
    <xf numFmtId="167" fontId="37" fillId="0" borderId="0" xfId="41" applyNumberFormat="1" applyFont="1"/>
    <xf numFmtId="168" fontId="38" fillId="0" borderId="3" xfId="41" applyNumberFormat="1" applyFont="1" applyBorder="1"/>
    <xf numFmtId="0" fontId="38" fillId="0" borderId="12" xfId="41" applyFont="1" applyBorder="1"/>
    <xf numFmtId="167" fontId="38" fillId="0" borderId="3" xfId="41" applyNumberFormat="1" applyFont="1" applyFill="1" applyBorder="1"/>
    <xf numFmtId="0" fontId="37" fillId="0" borderId="11" xfId="41" applyFont="1" applyBorder="1"/>
    <xf numFmtId="167" fontId="37" fillId="0" borderId="3" xfId="41" applyNumberFormat="1" applyFont="1" applyFill="1" applyBorder="1"/>
    <xf numFmtId="49" fontId="37" fillId="0" borderId="3" xfId="41" applyNumberFormat="1" applyFont="1" applyBorder="1" applyAlignment="1">
      <alignment horizontal="right"/>
    </xf>
    <xf numFmtId="168" fontId="37" fillId="0" borderId="3" xfId="41" applyNumberFormat="1" applyFont="1" applyBorder="1"/>
    <xf numFmtId="2" fontId="38" fillId="0" borderId="0" xfId="44" applyNumberFormat="1" applyFont="1" applyBorder="1" applyAlignment="1">
      <alignment horizontal="center" vertical="center" wrapText="1"/>
    </xf>
    <xf numFmtId="0" fontId="42" fillId="0" borderId="0" xfId="44" applyFont="1"/>
    <xf numFmtId="0" fontId="19" fillId="0" borderId="0" xfId="44" applyFont="1"/>
    <xf numFmtId="2" fontId="38" fillId="0" borderId="14" xfId="44" applyNumberFormat="1" applyFont="1" applyBorder="1" applyAlignment="1">
      <alignment horizontal="center" vertical="center" wrapText="1"/>
    </xf>
    <xf numFmtId="0" fontId="43" fillId="0" borderId="0" xfId="44" applyFont="1"/>
    <xf numFmtId="0" fontId="43" fillId="0" borderId="0" xfId="44" applyFont="1" applyBorder="1" applyAlignment="1">
      <alignment horizontal="right"/>
    </xf>
    <xf numFmtId="0" fontId="42" fillId="0" borderId="0" xfId="44" applyFont="1" applyBorder="1"/>
    <xf numFmtId="0" fontId="43" fillId="0" borderId="14" xfId="44" applyFont="1" applyBorder="1" applyAlignment="1">
      <alignment horizontal="right"/>
    </xf>
    <xf numFmtId="0" fontId="7" fillId="0" borderId="0" xfId="44" applyFont="1" applyAlignment="1">
      <alignment horizontal="center" vertical="center" wrapText="1"/>
    </xf>
    <xf numFmtId="0" fontId="37" fillId="0" borderId="3" xfId="44" applyFont="1" applyBorder="1" applyAlignment="1">
      <alignment horizontal="center" vertical="center" wrapText="1"/>
    </xf>
    <xf numFmtId="0" fontId="37" fillId="0" borderId="7" xfId="44" applyFont="1" applyBorder="1" applyAlignment="1">
      <alignment horizontal="center" vertical="center" wrapText="1"/>
    </xf>
    <xf numFmtId="0" fontId="37" fillId="0" borderId="11" xfId="44" applyFont="1" applyBorder="1" applyAlignment="1">
      <alignment horizontal="center" vertical="center" wrapText="1"/>
    </xf>
    <xf numFmtId="0" fontId="37" fillId="0" borderId="3" xfId="44" applyFont="1" applyBorder="1" applyAlignment="1">
      <alignment horizontal="center" vertical="center"/>
    </xf>
    <xf numFmtId="0" fontId="38" fillId="0" borderId="3" xfId="44" applyFont="1" applyFill="1" applyBorder="1" applyAlignment="1">
      <alignment wrapText="1"/>
    </xf>
    <xf numFmtId="169" fontId="38" fillId="0" borderId="3" xfId="44" applyNumberFormat="1" applyFont="1" applyBorder="1" applyAlignment="1">
      <alignment horizontal="right"/>
    </xf>
    <xf numFmtId="3" fontId="38" fillId="0" borderId="3" xfId="44" applyNumberFormat="1" applyFont="1" applyBorder="1"/>
    <xf numFmtId="3" fontId="44" fillId="0" borderId="3" xfId="44" applyNumberFormat="1" applyFont="1" applyBorder="1"/>
    <xf numFmtId="0" fontId="38" fillId="0" borderId="3" xfId="44" applyFont="1" applyBorder="1"/>
    <xf numFmtId="3" fontId="39" fillId="0" borderId="3" xfId="44" applyNumberFormat="1" applyFont="1" applyBorder="1"/>
    <xf numFmtId="3" fontId="38" fillId="0" borderId="11" xfId="44" applyNumberFormat="1" applyFont="1" applyBorder="1"/>
    <xf numFmtId="3" fontId="38" fillId="0" borderId="3" xfId="44" applyNumberFormat="1" applyFont="1" applyBorder="1" applyAlignment="1"/>
    <xf numFmtId="3" fontId="8" fillId="0" borderId="3" xfId="44" applyNumberFormat="1" applyFont="1" applyBorder="1" applyAlignment="1">
      <alignment horizontal="right" wrapText="1"/>
    </xf>
    <xf numFmtId="170" fontId="39" fillId="0" borderId="3" xfId="44" applyNumberFormat="1" applyFont="1" applyBorder="1" applyAlignment="1">
      <alignment horizontal="right" vertical="center" wrapText="1"/>
    </xf>
    <xf numFmtId="170" fontId="8" fillId="0" borderId="3" xfId="44" applyNumberFormat="1" applyFont="1" applyBorder="1" applyAlignment="1">
      <alignment horizontal="right" wrapText="1"/>
    </xf>
    <xf numFmtId="3" fontId="38" fillId="0" borderId="3" xfId="44" applyNumberFormat="1" applyFont="1" applyBorder="1" applyAlignment="1">
      <alignment horizontal="right"/>
    </xf>
    <xf numFmtId="0" fontId="20" fillId="0" borderId="0" xfId="44" applyFont="1"/>
    <xf numFmtId="0" fontId="37" fillId="0" borderId="3" xfId="44" applyFont="1" applyFill="1" applyBorder="1" applyAlignment="1">
      <alignment wrapText="1"/>
    </xf>
    <xf numFmtId="169" fontId="37" fillId="0" borderId="3" xfId="44" applyNumberFormat="1" applyFont="1" applyBorder="1" applyAlignment="1">
      <alignment horizontal="right"/>
    </xf>
    <xf numFmtId="3" fontId="37" fillId="0" borderId="3" xfId="44" applyNumberFormat="1" applyFont="1" applyBorder="1"/>
    <xf numFmtId="3" fontId="45" fillId="0" borderId="3" xfId="44" applyNumberFormat="1" applyFont="1" applyBorder="1"/>
    <xf numFmtId="0" fontId="37" fillId="0" borderId="3" xfId="44" applyFont="1" applyBorder="1"/>
    <xf numFmtId="3" fontId="40" fillId="0" borderId="3" xfId="44" applyNumberFormat="1" applyFont="1" applyBorder="1"/>
    <xf numFmtId="3" fontId="37" fillId="0" borderId="11" xfId="44" applyNumberFormat="1" applyFont="1" applyBorder="1"/>
    <xf numFmtId="3" fontId="37" fillId="0" borderId="3" xfId="44" applyNumberFormat="1" applyFont="1" applyBorder="1" applyAlignment="1"/>
    <xf numFmtId="3" fontId="9" fillId="0" borderId="3" xfId="44" applyNumberFormat="1" applyFont="1" applyBorder="1" applyAlignment="1">
      <alignment horizontal="right" wrapText="1"/>
    </xf>
    <xf numFmtId="170" fontId="40" fillId="0" borderId="3" xfId="44" applyNumberFormat="1" applyFont="1" applyBorder="1" applyAlignment="1">
      <alignment horizontal="right" vertical="center" wrapText="1"/>
    </xf>
    <xf numFmtId="170" fontId="9" fillId="0" borderId="3" xfId="44" applyNumberFormat="1" applyFont="1" applyBorder="1" applyAlignment="1">
      <alignment horizontal="right" wrapText="1"/>
    </xf>
    <xf numFmtId="3" fontId="37" fillId="0" borderId="3" xfId="44" applyNumberFormat="1" applyFont="1" applyBorder="1" applyAlignment="1">
      <alignment horizontal="right"/>
    </xf>
    <xf numFmtId="0" fontId="7" fillId="0" borderId="0" xfId="44" applyFont="1"/>
    <xf numFmtId="0" fontId="37" fillId="0" borderId="7" xfId="44" applyFont="1" applyFill="1" applyBorder="1" applyAlignment="1">
      <alignment wrapText="1"/>
    </xf>
    <xf numFmtId="170" fontId="9" fillId="0" borderId="7" xfId="44" applyNumberFormat="1" applyFont="1" applyFill="1" applyBorder="1" applyAlignment="1">
      <alignment horizontal="right" wrapText="1"/>
    </xf>
    <xf numFmtId="0" fontId="19" fillId="0" borderId="3" xfId="44" applyFont="1" applyBorder="1"/>
    <xf numFmtId="0" fontId="19" fillId="0" borderId="14" xfId="44" applyFont="1" applyBorder="1"/>
    <xf numFmtId="49" fontId="37" fillId="24" borderId="3" xfId="41" applyNumberFormat="1" applyFont="1" applyFill="1" applyBorder="1" applyAlignment="1">
      <alignment horizontal="left" wrapText="1" indent="1"/>
    </xf>
    <xf numFmtId="3" fontId="37" fillId="24" borderId="3" xfId="41" applyNumberFormat="1" applyFont="1" applyFill="1" applyBorder="1"/>
    <xf numFmtId="169" fontId="37" fillId="24" borderId="3" xfId="41" applyNumberFormat="1" applyFont="1" applyFill="1" applyBorder="1" applyAlignment="1">
      <alignment horizontal="right"/>
    </xf>
    <xf numFmtId="3" fontId="37" fillId="24" borderId="3" xfId="41" applyNumberFormat="1" applyFont="1" applyFill="1" applyBorder="1" applyAlignment="1">
      <alignment wrapText="1"/>
    </xf>
    <xf numFmtId="1" fontId="37" fillId="24" borderId="3" xfId="41" applyNumberFormat="1" applyFont="1" applyFill="1" applyBorder="1"/>
    <xf numFmtId="3" fontId="37" fillId="24" borderId="3" xfId="41" applyNumberFormat="1" applyFont="1" applyFill="1" applyBorder="1" applyAlignment="1">
      <alignment horizontal="right"/>
    </xf>
    <xf numFmtId="3" fontId="37" fillId="24" borderId="11" xfId="41" applyNumberFormat="1" applyFont="1" applyFill="1" applyBorder="1" applyAlignment="1">
      <alignment horizontal="right"/>
    </xf>
    <xf numFmtId="3" fontId="37" fillId="24" borderId="11" xfId="41" applyNumberFormat="1" applyFont="1" applyFill="1" applyBorder="1"/>
    <xf numFmtId="169" fontId="37" fillId="24" borderId="11" xfId="41" applyNumberFormat="1" applyFont="1" applyFill="1" applyBorder="1" applyAlignment="1">
      <alignment horizontal="right"/>
    </xf>
    <xf numFmtId="3" fontId="40" fillId="24" borderId="3" xfId="46" applyNumberFormat="1" applyFont="1" applyFill="1" applyBorder="1" applyAlignment="1">
      <alignment horizontal="right" wrapText="1"/>
    </xf>
    <xf numFmtId="170" fontId="9" fillId="24" borderId="3" xfId="41" applyNumberFormat="1" applyFont="1" applyFill="1" applyBorder="1" applyAlignment="1">
      <alignment horizontal="right" wrapText="1"/>
    </xf>
    <xf numFmtId="170" fontId="40" fillId="24" borderId="3" xfId="41" applyNumberFormat="1" applyFont="1" applyFill="1" applyBorder="1" applyAlignment="1">
      <alignment horizontal="right" wrapText="1"/>
    </xf>
    <xf numFmtId="170" fontId="9" fillId="24" borderId="3" xfId="41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2" fillId="0" borderId="3" xfId="45" applyFont="1" applyBorder="1"/>
    <xf numFmtId="0" fontId="21" fillId="0" borderId="0" xfId="45"/>
    <xf numFmtId="3" fontId="22" fillId="0" borderId="3" xfId="45" applyNumberFormat="1" applyFont="1" applyBorder="1"/>
    <xf numFmtId="0" fontId="21" fillId="0" borderId="3" xfId="45" applyBorder="1"/>
    <xf numFmtId="0" fontId="23" fillId="0" borderId="3" xfId="45" applyFont="1" applyBorder="1" applyAlignment="1">
      <alignment horizontal="left" indent="3"/>
    </xf>
    <xf numFmtId="3" fontId="23" fillId="0" borderId="3" xfId="45" applyNumberFormat="1" applyFont="1" applyBorder="1"/>
    <xf numFmtId="3" fontId="21" fillId="0" borderId="3" xfId="45" applyNumberFormat="1" applyBorder="1"/>
    <xf numFmtId="0" fontId="0" fillId="0" borderId="3" xfId="0" applyBorder="1"/>
    <xf numFmtId="0" fontId="29" fillId="0" borderId="3" xfId="0" applyFont="1" applyBorder="1"/>
    <xf numFmtId="0" fontId="0" fillId="0" borderId="3" xfId="0" applyBorder="1" applyAlignment="1">
      <alignment horizontal="left" indent="2"/>
    </xf>
    <xf numFmtId="4" fontId="0" fillId="0" borderId="3" xfId="0" applyNumberFormat="1" applyBorder="1"/>
    <xf numFmtId="0" fontId="29" fillId="0" borderId="3" xfId="0" applyFont="1" applyFill="1" applyBorder="1"/>
    <xf numFmtId="4" fontId="29" fillId="0" borderId="3" xfId="0" applyNumberFormat="1" applyFont="1" applyBorder="1"/>
    <xf numFmtId="0" fontId="46" fillId="0" borderId="3" xfId="0" applyFont="1" applyBorder="1"/>
    <xf numFmtId="4" fontId="46" fillId="0" borderId="3" xfId="0" applyNumberFormat="1" applyFont="1" applyBorder="1"/>
    <xf numFmtId="49" fontId="32" fillId="24" borderId="3" xfId="0" applyNumberFormat="1" applyFont="1" applyFill="1" applyBorder="1" applyAlignment="1">
      <alignment horizontal="center" vertical="center" wrapText="1"/>
    </xf>
    <xf numFmtId="0" fontId="32" fillId="24" borderId="3" xfId="0" applyFont="1" applyFill="1" applyBorder="1" applyAlignment="1">
      <alignment vertical="center" wrapText="1"/>
    </xf>
    <xf numFmtId="0" fontId="32" fillId="24" borderId="3" xfId="0" applyFont="1" applyFill="1" applyBorder="1" applyAlignment="1">
      <alignment horizontal="center" vertical="center" wrapText="1"/>
    </xf>
    <xf numFmtId="4" fontId="4" fillId="24" borderId="3" xfId="0" applyNumberFormat="1" applyFont="1" applyFill="1" applyBorder="1" applyAlignment="1">
      <alignment horizontal="center" vertical="center" wrapText="1"/>
    </xf>
    <xf numFmtId="0" fontId="32" fillId="24" borderId="3" xfId="0" applyFont="1" applyFill="1" applyBorder="1"/>
    <xf numFmtId="49" fontId="30" fillId="24" borderId="3" xfId="0" applyNumberFormat="1" applyFont="1" applyFill="1" applyBorder="1" applyAlignment="1">
      <alignment horizontal="center" vertical="center" wrapText="1"/>
    </xf>
    <xf numFmtId="4" fontId="2" fillId="24" borderId="3" xfId="0" applyNumberFormat="1" applyFont="1" applyFill="1" applyBorder="1" applyAlignment="1">
      <alignment horizontal="center" vertical="center" wrapText="1"/>
    </xf>
    <xf numFmtId="0" fontId="30" fillId="24" borderId="3" xfId="0" applyFont="1" applyFill="1" applyBorder="1"/>
    <xf numFmtId="4" fontId="32" fillId="24" borderId="3" xfId="0" applyNumberFormat="1" applyFont="1" applyFill="1" applyBorder="1" applyAlignment="1">
      <alignment horizontal="center" vertical="center" wrapText="1"/>
    </xf>
    <xf numFmtId="0" fontId="30" fillId="24" borderId="3" xfId="0" applyFont="1" applyFill="1" applyBorder="1" applyAlignment="1">
      <alignment horizontal="center" vertical="center" wrapText="1"/>
    </xf>
    <xf numFmtId="4" fontId="2" fillId="25" borderId="3" xfId="0" applyNumberFormat="1" applyFont="1" applyFill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0" fontId="47" fillId="0" borderId="3" xfId="0" applyFont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47" fillId="0" borderId="3" xfId="0" applyFont="1" applyBorder="1"/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20" borderId="17" xfId="0" applyNumberFormat="1" applyFont="1" applyFill="1" applyBorder="1" applyAlignment="1">
      <alignment vertical="center" wrapText="1"/>
    </xf>
    <xf numFmtId="0" fontId="51" fillId="20" borderId="18" xfId="0" applyNumberFormat="1" applyFont="1" applyFill="1" applyBorder="1" applyAlignment="1">
      <alignment vertical="center" wrapText="1"/>
    </xf>
    <xf numFmtId="0" fontId="51" fillId="20" borderId="19" xfId="0" applyNumberFormat="1" applyFont="1" applyFill="1" applyBorder="1" applyAlignment="1">
      <alignment vertical="center" wrapText="1"/>
    </xf>
    <xf numFmtId="0" fontId="51" fillId="20" borderId="20" xfId="0" applyNumberFormat="1" applyFont="1" applyFill="1" applyBorder="1" applyAlignment="1">
      <alignment vertical="center" wrapText="1"/>
    </xf>
    <xf numFmtId="0" fontId="51" fillId="20" borderId="21" xfId="0" applyNumberFormat="1" applyFont="1" applyFill="1" applyBorder="1" applyAlignment="1">
      <alignment vertical="center" wrapText="1"/>
    </xf>
    <xf numFmtId="1" fontId="52" fillId="26" borderId="22" xfId="0" applyNumberFormat="1" applyFont="1" applyFill="1" applyBorder="1" applyAlignment="1">
      <alignment vertical="top" wrapText="1"/>
    </xf>
    <xf numFmtId="4" fontId="52" fillId="26" borderId="22" xfId="0" applyNumberFormat="1" applyFont="1" applyFill="1" applyBorder="1" applyAlignment="1">
      <alignment vertical="top" wrapText="1"/>
    </xf>
    <xf numFmtId="0" fontId="49" fillId="27" borderId="22" xfId="0" applyNumberFormat="1" applyFont="1" applyFill="1" applyBorder="1" applyAlignment="1">
      <alignment vertical="top" wrapText="1"/>
    </xf>
    <xf numFmtId="4" fontId="49" fillId="27" borderId="22" xfId="0" applyNumberFormat="1" applyFont="1" applyFill="1" applyBorder="1" applyAlignment="1">
      <alignment vertical="top" wrapText="1"/>
    </xf>
    <xf numFmtId="0" fontId="53" fillId="0" borderId="22" xfId="0" applyNumberFormat="1" applyFont="1" applyBorder="1" applyAlignment="1">
      <alignment vertical="top" wrapText="1"/>
    </xf>
    <xf numFmtId="4" fontId="53" fillId="0" borderId="22" xfId="0" applyNumberFormat="1" applyFont="1" applyBorder="1" applyAlignment="1">
      <alignment vertical="top" wrapText="1"/>
    </xf>
    <xf numFmtId="0" fontId="54" fillId="0" borderId="22" xfId="0" applyNumberFormat="1" applyFont="1" applyBorder="1" applyAlignment="1">
      <alignment vertical="top" wrapText="1"/>
    </xf>
    <xf numFmtId="4" fontId="54" fillId="0" borderId="22" xfId="0" applyNumberFormat="1" applyFont="1" applyBorder="1" applyAlignment="1">
      <alignment vertical="top" wrapText="1"/>
    </xf>
    <xf numFmtId="0" fontId="55" fillId="0" borderId="22" xfId="0" applyNumberFormat="1" applyFont="1" applyBorder="1" applyAlignment="1">
      <alignment vertical="top" wrapText="1"/>
    </xf>
    <xf numFmtId="0" fontId="55" fillId="0" borderId="22" xfId="0" applyNumberFormat="1" applyFont="1" applyBorder="1" applyAlignment="1">
      <alignment horizontal="right" vertical="top" wrapText="1"/>
    </xf>
    <xf numFmtId="4" fontId="55" fillId="0" borderId="22" xfId="0" applyNumberFormat="1" applyFont="1" applyBorder="1" applyAlignment="1">
      <alignment vertical="top" wrapText="1"/>
    </xf>
    <xf numFmtId="2" fontId="55" fillId="0" borderId="22" xfId="0" applyNumberFormat="1" applyFont="1" applyBorder="1" applyAlignment="1">
      <alignment vertical="top" wrapText="1"/>
    </xf>
    <xf numFmtId="4" fontId="56" fillId="0" borderId="22" xfId="0" applyNumberFormat="1" applyFont="1" applyBorder="1" applyAlignment="1">
      <alignment vertical="top" wrapText="1"/>
    </xf>
    <xf numFmtId="0" fontId="57" fillId="20" borderId="17" xfId="0" applyNumberFormat="1" applyFont="1" applyFill="1" applyBorder="1" applyAlignment="1">
      <alignment vertical="center" wrapText="1"/>
    </xf>
    <xf numFmtId="0" fontId="57" fillId="20" borderId="18" xfId="0" applyNumberFormat="1" applyFont="1" applyFill="1" applyBorder="1" applyAlignment="1">
      <alignment vertical="center" wrapText="1"/>
    </xf>
    <xf numFmtId="0" fontId="57" fillId="20" borderId="19" xfId="0" applyNumberFormat="1" applyFont="1" applyFill="1" applyBorder="1" applyAlignment="1">
      <alignment vertical="center" wrapText="1"/>
    </xf>
    <xf numFmtId="0" fontId="57" fillId="20" borderId="20" xfId="0" applyNumberFormat="1" applyFont="1" applyFill="1" applyBorder="1" applyAlignment="1">
      <alignment vertical="center" wrapText="1"/>
    </xf>
    <xf numFmtId="0" fontId="57" fillId="20" borderId="21" xfId="0" applyNumberFormat="1" applyFont="1" applyFill="1" applyBorder="1" applyAlignment="1">
      <alignment vertical="center" wrapText="1"/>
    </xf>
    <xf numFmtId="0" fontId="53" fillId="28" borderId="22" xfId="0" applyNumberFormat="1" applyFont="1" applyFill="1" applyBorder="1" applyAlignment="1">
      <alignment vertical="top" wrapText="1"/>
    </xf>
    <xf numFmtId="4" fontId="53" fillId="28" borderId="22" xfId="0" applyNumberFormat="1" applyFont="1" applyFill="1" applyBorder="1" applyAlignment="1">
      <alignment vertical="top" wrapText="1"/>
    </xf>
    <xf numFmtId="0" fontId="55" fillId="24" borderId="22" xfId="0" applyNumberFormat="1" applyFont="1" applyFill="1" applyBorder="1" applyAlignment="1">
      <alignment vertical="top" wrapText="1"/>
    </xf>
    <xf numFmtId="4" fontId="55" fillId="24" borderId="22" xfId="0" applyNumberFormat="1" applyFont="1" applyFill="1" applyBorder="1" applyAlignment="1">
      <alignment vertical="top" wrapText="1"/>
    </xf>
    <xf numFmtId="0" fontId="55" fillId="28" borderId="22" xfId="0" applyNumberFormat="1" applyFont="1" applyFill="1" applyBorder="1" applyAlignment="1">
      <alignment vertical="top" wrapText="1"/>
    </xf>
    <xf numFmtId="4" fontId="55" fillId="28" borderId="22" xfId="0" applyNumberFormat="1" applyFont="1" applyFill="1" applyBorder="1" applyAlignment="1">
      <alignment vertical="top" wrapText="1"/>
    </xf>
    <xf numFmtId="0" fontId="54" fillId="0" borderId="22" xfId="0" applyNumberFormat="1" applyFont="1" applyBorder="1" applyAlignment="1">
      <alignment horizontal="right" vertical="top" wrapText="1"/>
    </xf>
    <xf numFmtId="1" fontId="58" fillId="26" borderId="22" xfId="0" applyNumberFormat="1" applyFont="1" applyFill="1" applyBorder="1" applyAlignment="1">
      <alignment vertical="top" wrapText="1"/>
    </xf>
    <xf numFmtId="4" fontId="58" fillId="26" borderId="22" xfId="0" applyNumberFormat="1" applyFont="1" applyFill="1" applyBorder="1" applyAlignment="1">
      <alignment vertical="top" wrapText="1"/>
    </xf>
    <xf numFmtId="0" fontId="59" fillId="27" borderId="22" xfId="0" applyNumberFormat="1" applyFont="1" applyFill="1" applyBorder="1" applyAlignment="1">
      <alignment vertical="top" wrapText="1"/>
    </xf>
    <xf numFmtId="4" fontId="59" fillId="27" borderId="22" xfId="0" applyNumberFormat="1" applyFont="1" applyFill="1" applyBorder="1" applyAlignment="1">
      <alignment vertical="top" wrapText="1"/>
    </xf>
    <xf numFmtId="10" fontId="5" fillId="0" borderId="3" xfId="51" applyNumberFormat="1" applyFont="1" applyBorder="1" applyAlignment="1">
      <alignment horizontal="center"/>
    </xf>
    <xf numFmtId="10" fontId="5" fillId="29" borderId="3" xfId="51" applyNumberFormat="1" applyFont="1" applyFill="1" applyBorder="1" applyAlignment="1">
      <alignment horizontal="center"/>
    </xf>
    <xf numFmtId="0" fontId="5" fillId="0" borderId="3" xfId="51" applyFont="1" applyBorder="1" applyAlignment="1">
      <alignment horizontal="center" vertical="center" wrapText="1"/>
    </xf>
    <xf numFmtId="0" fontId="5" fillId="29" borderId="3" xfId="51" applyFont="1" applyFill="1" applyBorder="1" applyAlignment="1">
      <alignment horizontal="center" vertical="center" wrapText="1"/>
    </xf>
    <xf numFmtId="10" fontId="0" fillId="0" borderId="0" xfId="0" applyNumberFormat="1"/>
    <xf numFmtId="2" fontId="5" fillId="0" borderId="3" xfId="51" applyNumberFormat="1" applyFont="1" applyBorder="1" applyAlignment="1">
      <alignment horizontal="center"/>
    </xf>
    <xf numFmtId="2" fontId="5" fillId="29" borderId="3" xfId="51" applyNumberFormat="1" applyFont="1" applyFill="1" applyBorder="1" applyAlignment="1">
      <alignment horizontal="center"/>
    </xf>
    <xf numFmtId="2" fontId="5" fillId="0" borderId="3" xfId="51" applyNumberFormat="1" applyFont="1" applyBorder="1" applyAlignment="1">
      <alignment horizontal="center" wrapText="1"/>
    </xf>
    <xf numFmtId="2" fontId="60" fillId="0" borderId="3" xfId="51" applyNumberFormat="1" applyFont="1" applyBorder="1" applyAlignment="1">
      <alignment horizontal="left" wrapText="1"/>
    </xf>
    <xf numFmtId="0" fontId="0" fillId="28" borderId="0" xfId="0" applyFill="1"/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" fontId="55" fillId="30" borderId="22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4" fontId="31" fillId="0" borderId="3" xfId="0" applyNumberFormat="1" applyFont="1" applyBorder="1" applyAlignment="1">
      <alignment horizontal="center" vertical="center" wrapText="1"/>
    </xf>
    <xf numFmtId="0" fontId="51" fillId="16" borderId="23" xfId="52" applyNumberFormat="1" applyFont="1" applyFill="1" applyBorder="1" applyAlignment="1">
      <alignment horizontal="left" vertical="center" wrapText="1"/>
    </xf>
    <xf numFmtId="0" fontId="49" fillId="22" borderId="27" xfId="52" applyNumberFormat="1" applyFont="1" applyFill="1" applyBorder="1" applyAlignment="1">
      <alignment horizontal="left" vertical="top" wrapText="1" indent="4"/>
    </xf>
    <xf numFmtId="0" fontId="49" fillId="22" borderId="27" xfId="52" applyNumberFormat="1" applyFont="1" applyFill="1" applyBorder="1" applyAlignment="1">
      <alignment horizontal="right" vertical="top" wrapText="1"/>
    </xf>
    <xf numFmtId="4" fontId="49" fillId="22" borderId="27" xfId="52" applyNumberFormat="1" applyFont="1" applyFill="1" applyBorder="1" applyAlignment="1">
      <alignment horizontal="right" vertical="top" wrapText="1"/>
    </xf>
    <xf numFmtId="0" fontId="53" fillId="0" borderId="27" xfId="52" applyNumberFormat="1" applyFont="1" applyBorder="1" applyAlignment="1">
      <alignment horizontal="left" vertical="top" wrapText="1" indent="6"/>
    </xf>
    <xf numFmtId="0" fontId="53" fillId="0" borderId="27" xfId="52" applyNumberFormat="1" applyFont="1" applyBorder="1" applyAlignment="1">
      <alignment horizontal="right" vertical="top" wrapText="1"/>
    </xf>
    <xf numFmtId="4" fontId="53" fillId="0" borderId="27" xfId="52" applyNumberFormat="1" applyFont="1" applyBorder="1" applyAlignment="1">
      <alignment horizontal="right" vertical="top" wrapText="1"/>
    </xf>
    <xf numFmtId="0" fontId="54" fillId="0" borderId="27" xfId="52" applyNumberFormat="1" applyFont="1" applyBorder="1" applyAlignment="1">
      <alignment horizontal="left" vertical="top" wrapText="1" indent="8"/>
    </xf>
    <xf numFmtId="0" fontId="54" fillId="0" borderId="27" xfId="52" applyNumberFormat="1" applyFont="1" applyBorder="1" applyAlignment="1">
      <alignment horizontal="right" vertical="top" wrapText="1"/>
    </xf>
    <xf numFmtId="4" fontId="54" fillId="0" borderId="27" xfId="52" applyNumberFormat="1" applyFont="1" applyBorder="1" applyAlignment="1">
      <alignment horizontal="right" vertical="top" wrapText="1"/>
    </xf>
    <xf numFmtId="0" fontId="55" fillId="0" borderId="27" xfId="52" applyNumberFormat="1" applyFont="1" applyBorder="1" applyAlignment="1">
      <alignment horizontal="left" vertical="top" wrapText="1" indent="10"/>
    </xf>
    <xf numFmtId="0" fontId="55" fillId="0" borderId="27" xfId="52" applyNumberFormat="1" applyFont="1" applyBorder="1" applyAlignment="1">
      <alignment horizontal="right" vertical="top" wrapText="1"/>
    </xf>
    <xf numFmtId="4" fontId="55" fillId="0" borderId="27" xfId="52" applyNumberFormat="1" applyFont="1" applyBorder="1" applyAlignment="1">
      <alignment horizontal="right" vertical="top" wrapText="1"/>
    </xf>
    <xf numFmtId="0" fontId="5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61" fillId="31" borderId="28" xfId="0" applyNumberFormat="1" applyFont="1" applyFill="1" applyBorder="1" applyAlignment="1">
      <alignment horizontal="left" vertical="top" wrapText="1"/>
    </xf>
    <xf numFmtId="0" fontId="61" fillId="31" borderId="28" xfId="0" applyNumberFormat="1" applyFont="1" applyFill="1" applyBorder="1" applyAlignment="1">
      <alignment horizontal="right" vertical="top" wrapText="1"/>
    </xf>
    <xf numFmtId="4" fontId="61" fillId="31" borderId="28" xfId="0" applyNumberFormat="1" applyFont="1" applyFill="1" applyBorder="1" applyAlignment="1">
      <alignment horizontal="right" vertical="top" wrapText="1"/>
    </xf>
    <xf numFmtId="174" fontId="61" fillId="31" borderId="28" xfId="0" applyNumberFormat="1" applyFont="1" applyFill="1" applyBorder="1" applyAlignment="1">
      <alignment horizontal="right" vertical="top" wrapText="1"/>
    </xf>
    <xf numFmtId="0" fontId="61" fillId="31" borderId="29" xfId="0" applyNumberFormat="1" applyFont="1" applyFill="1" applyBorder="1" applyAlignment="1">
      <alignment horizontal="center" vertical="top" wrapText="1"/>
    </xf>
    <xf numFmtId="0" fontId="61" fillId="31" borderId="29" xfId="0" applyNumberFormat="1" applyFont="1" applyFill="1" applyBorder="1" applyAlignment="1">
      <alignment horizontal="left" vertical="top" wrapText="1"/>
    </xf>
    <xf numFmtId="0" fontId="61" fillId="31" borderId="29" xfId="0" applyNumberFormat="1" applyFont="1" applyFill="1" applyBorder="1" applyAlignment="1">
      <alignment horizontal="right" vertical="top" wrapText="1"/>
    </xf>
    <xf numFmtId="4" fontId="61" fillId="31" borderId="29" xfId="0" applyNumberFormat="1" applyFont="1" applyFill="1" applyBorder="1" applyAlignment="1">
      <alignment horizontal="right" vertical="top" wrapText="1"/>
    </xf>
    <xf numFmtId="174" fontId="61" fillId="31" borderId="29" xfId="0" applyNumberFormat="1" applyFont="1" applyFill="1" applyBorder="1" applyAlignment="1">
      <alignment horizontal="right" vertical="top" wrapText="1"/>
    </xf>
    <xf numFmtId="0" fontId="62" fillId="22" borderId="3" xfId="0" applyNumberFormat="1" applyFont="1" applyFill="1" applyBorder="1" applyAlignment="1">
      <alignment horizontal="left" vertical="top" wrapText="1" indent="1"/>
    </xf>
    <xf numFmtId="0" fontId="62" fillId="22" borderId="3" xfId="0" applyNumberFormat="1" applyFont="1" applyFill="1" applyBorder="1" applyAlignment="1">
      <alignment horizontal="right" vertical="top" wrapText="1"/>
    </xf>
    <xf numFmtId="4" fontId="62" fillId="22" borderId="3" xfId="0" applyNumberFormat="1" applyFont="1" applyFill="1" applyBorder="1" applyAlignment="1">
      <alignment horizontal="right" vertical="top" wrapText="1"/>
    </xf>
    <xf numFmtId="174" fontId="62" fillId="22" borderId="3" xfId="0" applyNumberFormat="1" applyFont="1" applyFill="1" applyBorder="1" applyAlignment="1">
      <alignment horizontal="right" vertical="top" wrapText="1"/>
    </xf>
    <xf numFmtId="0" fontId="61" fillId="31" borderId="3" xfId="0" applyNumberFormat="1" applyFont="1" applyFill="1" applyBorder="1" applyAlignment="1">
      <alignment horizontal="left" vertical="top" wrapText="1"/>
    </xf>
    <xf numFmtId="0" fontId="61" fillId="31" borderId="3" xfId="0" applyNumberFormat="1" applyFont="1" applyFill="1" applyBorder="1" applyAlignment="1">
      <alignment horizontal="right" vertical="top" wrapText="1"/>
    </xf>
    <xf numFmtId="4" fontId="61" fillId="31" borderId="3" xfId="0" applyNumberFormat="1" applyFont="1" applyFill="1" applyBorder="1" applyAlignment="1">
      <alignment horizontal="right" vertical="top" wrapText="1"/>
    </xf>
    <xf numFmtId="174" fontId="61" fillId="31" borderId="3" xfId="0" applyNumberFormat="1" applyFont="1" applyFill="1" applyBorder="1" applyAlignment="1">
      <alignment horizontal="right" vertical="top" wrapText="1"/>
    </xf>
    <xf numFmtId="2" fontId="0" fillId="24" borderId="0" xfId="0" applyNumberFormat="1" applyFill="1"/>
    <xf numFmtId="174" fontId="0" fillId="0" borderId="0" xfId="0" applyNumberFormat="1"/>
    <xf numFmtId="49" fontId="31" fillId="0" borderId="3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4" fontId="4" fillId="23" borderId="3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horizontal="center" vertical="center" wrapText="1"/>
    </xf>
    <xf numFmtId="4" fontId="63" fillId="0" borderId="3" xfId="0" applyNumberFormat="1" applyFont="1" applyFill="1" applyBorder="1" applyAlignment="1">
      <alignment horizontal="center" vertical="center" wrapText="1"/>
    </xf>
    <xf numFmtId="0" fontId="54" fillId="28" borderId="22" xfId="0" applyNumberFormat="1" applyFont="1" applyFill="1" applyBorder="1" applyAlignment="1">
      <alignment vertical="top" wrapText="1"/>
    </xf>
    <xf numFmtId="4" fontId="54" fillId="28" borderId="22" xfId="0" applyNumberFormat="1" applyFont="1" applyFill="1" applyBorder="1" applyAlignment="1">
      <alignment vertical="top" wrapText="1"/>
    </xf>
    <xf numFmtId="2" fontId="5" fillId="28" borderId="3" xfId="51" applyNumberFormat="1" applyFont="1" applyFill="1" applyBorder="1" applyAlignment="1">
      <alignment horizontal="center"/>
    </xf>
    <xf numFmtId="4" fontId="2" fillId="25" borderId="7" xfId="0" applyNumberFormat="1" applyFont="1" applyFill="1" applyBorder="1" applyAlignment="1">
      <alignment horizontal="center" vertical="center" wrapText="1"/>
    </xf>
    <xf numFmtId="4" fontId="2" fillId="25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4" fillId="27" borderId="22" xfId="0" applyNumberFormat="1" applyFont="1" applyFill="1" applyBorder="1" applyAlignment="1">
      <alignment vertical="top" wrapText="1"/>
    </xf>
    <xf numFmtId="4" fontId="64" fillId="27" borderId="22" xfId="0" applyNumberFormat="1" applyFont="1" applyFill="1" applyBorder="1" applyAlignment="1">
      <alignment vertical="top" wrapText="1"/>
    </xf>
    <xf numFmtId="0" fontId="0" fillId="24" borderId="0" xfId="0" applyFill="1"/>
    <xf numFmtId="0" fontId="30" fillId="0" borderId="0" xfId="53" applyFont="1"/>
    <xf numFmtId="49" fontId="31" fillId="0" borderId="3" xfId="53" applyNumberFormat="1" applyFont="1" applyFill="1" applyBorder="1" applyAlignment="1">
      <alignment horizontal="center" vertical="center" wrapText="1"/>
    </xf>
    <xf numFmtId="0" fontId="31" fillId="0" borderId="3" xfId="53" applyFont="1" applyFill="1" applyBorder="1" applyAlignment="1">
      <alignment wrapText="1"/>
    </xf>
    <xf numFmtId="0" fontId="31" fillId="0" borderId="3" xfId="53" applyFont="1" applyFill="1" applyBorder="1" applyAlignment="1">
      <alignment horizontal="center" vertical="center"/>
    </xf>
    <xf numFmtId="0" fontId="31" fillId="0" borderId="0" xfId="53" applyFont="1"/>
    <xf numFmtId="49" fontId="30" fillId="0" borderId="3" xfId="53" applyNumberFormat="1" applyFont="1" applyFill="1" applyBorder="1" applyAlignment="1">
      <alignment horizontal="center" vertical="center" wrapText="1"/>
    </xf>
    <xf numFmtId="0" fontId="30" fillId="0" borderId="3" xfId="53" applyFont="1" applyFill="1" applyBorder="1" applyAlignment="1">
      <alignment wrapText="1"/>
    </xf>
    <xf numFmtId="0" fontId="30" fillId="0" borderId="3" xfId="53" applyFont="1" applyFill="1" applyBorder="1" applyAlignment="1">
      <alignment horizontal="center" vertical="center"/>
    </xf>
    <xf numFmtId="49" fontId="31" fillId="23" borderId="3" xfId="53" applyNumberFormat="1" applyFont="1" applyFill="1" applyBorder="1" applyAlignment="1">
      <alignment horizontal="center" vertical="center" wrapText="1"/>
    </xf>
    <xf numFmtId="0" fontId="31" fillId="23" borderId="3" xfId="53" applyFont="1" applyFill="1" applyBorder="1" applyAlignment="1">
      <alignment wrapText="1"/>
    </xf>
    <xf numFmtId="0" fontId="31" fillId="23" borderId="3" xfId="53" applyFont="1" applyFill="1" applyBorder="1" applyAlignment="1">
      <alignment horizontal="center" vertical="center"/>
    </xf>
    <xf numFmtId="0" fontId="31" fillId="23" borderId="0" xfId="53" applyFont="1" applyFill="1"/>
    <xf numFmtId="0" fontId="30" fillId="0" borderId="3" xfId="55" applyFont="1" applyBorder="1" applyAlignment="1">
      <alignment vertical="center" wrapText="1"/>
    </xf>
    <xf numFmtId="0" fontId="31" fillId="0" borderId="3" xfId="53" applyFont="1" applyFill="1" applyBorder="1" applyAlignment="1">
      <alignment vertical="center" wrapText="1"/>
    </xf>
    <xf numFmtId="0" fontId="31" fillId="0" borderId="3" xfId="53" applyFont="1" applyFill="1" applyBorder="1" applyAlignment="1">
      <alignment horizontal="center" vertical="center" wrapText="1"/>
    </xf>
    <xf numFmtId="177" fontId="31" fillId="0" borderId="3" xfId="54" applyNumberFormat="1" applyFont="1" applyFill="1" applyBorder="1" applyAlignment="1">
      <alignment horizontal="center" vertical="center"/>
    </xf>
    <xf numFmtId="0" fontId="30" fillId="0" borderId="3" xfId="53" applyFont="1" applyFill="1" applyBorder="1" applyAlignment="1">
      <alignment horizontal="center" vertical="center" wrapText="1"/>
    </xf>
    <xf numFmtId="177" fontId="30" fillId="0" borderId="3" xfId="54" applyNumberFormat="1" applyFont="1" applyFill="1" applyBorder="1" applyAlignment="1">
      <alignment horizontal="center" vertical="center"/>
    </xf>
    <xf numFmtId="175" fontId="30" fillId="0" borderId="3" xfId="54" applyFont="1" applyFill="1" applyBorder="1" applyAlignment="1">
      <alignment horizontal="center" vertical="center"/>
    </xf>
    <xf numFmtId="49" fontId="30" fillId="0" borderId="3" xfId="53" applyNumberFormat="1" applyFont="1" applyBorder="1" applyAlignment="1">
      <alignment horizontal="center" vertical="center" wrapText="1"/>
    </xf>
    <xf numFmtId="0" fontId="30" fillId="0" borderId="3" xfId="53" applyFont="1" applyBorder="1" applyAlignment="1">
      <alignment wrapText="1"/>
    </xf>
    <xf numFmtId="0" fontId="30" fillId="0" borderId="3" xfId="53" applyFont="1" applyBorder="1" applyAlignment="1">
      <alignment horizontal="center" vertical="center" wrapText="1"/>
    </xf>
    <xf numFmtId="175" fontId="30" fillId="23" borderId="3" xfId="54" applyFont="1" applyFill="1" applyBorder="1" applyAlignment="1">
      <alignment horizontal="center" vertical="center"/>
    </xf>
    <xf numFmtId="0" fontId="30" fillId="0" borderId="3" xfId="53" applyFont="1" applyBorder="1"/>
    <xf numFmtId="49" fontId="32" fillId="0" borderId="0" xfId="58" applyNumberFormat="1" applyFont="1" applyAlignment="1">
      <alignment horizontal="left" vertical="center"/>
    </xf>
    <xf numFmtId="0" fontId="30" fillId="0" borderId="0" xfId="53" applyFont="1" applyAlignment="1">
      <alignment wrapText="1"/>
    </xf>
    <xf numFmtId="0" fontId="30" fillId="0" borderId="0" xfId="53" applyFont="1" applyAlignment="1">
      <alignment horizontal="center" vertical="center"/>
    </xf>
    <xf numFmtId="49" fontId="31" fillId="0" borderId="0" xfId="58" applyNumberFormat="1" applyFont="1" applyAlignment="1">
      <alignment horizontal="left" vertical="center"/>
    </xf>
    <xf numFmtId="0" fontId="35" fillId="0" borderId="0" xfId="58" applyFont="1" applyAlignment="1">
      <alignment horizontal="left" vertical="center" wrapText="1"/>
    </xf>
    <xf numFmtId="0" fontId="31" fillId="0" borderId="0" xfId="58" applyFont="1" applyAlignment="1">
      <alignment horizontal="center" vertical="center" wrapText="1"/>
    </xf>
    <xf numFmtId="0" fontId="35" fillId="0" borderId="0" xfId="58" applyFont="1" applyAlignment="1">
      <alignment horizontal="center" vertical="center"/>
    </xf>
    <xf numFmtId="0" fontId="31" fillId="0" borderId="0" xfId="58" applyFont="1"/>
    <xf numFmtId="0" fontId="30" fillId="0" borderId="0" xfId="58" applyFont="1"/>
    <xf numFmtId="49" fontId="30" fillId="0" borderId="0" xfId="58" applyNumberFormat="1" applyFont="1" applyAlignment="1">
      <alignment horizontal="center" vertical="center" wrapText="1"/>
    </xf>
    <xf numFmtId="0" fontId="30" fillId="0" borderId="0" xfId="58" applyFont="1" applyAlignment="1">
      <alignment horizontal="center" vertical="center" wrapText="1"/>
    </xf>
    <xf numFmtId="0" fontId="30" fillId="0" borderId="0" xfId="58" applyFont="1" applyAlignment="1">
      <alignment horizontal="left" vertical="center" wrapText="1"/>
    </xf>
    <xf numFmtId="49" fontId="30" fillId="0" borderId="0" xfId="53" applyNumberFormat="1" applyFont="1" applyAlignment="1">
      <alignment horizontal="center" vertical="center" wrapText="1"/>
    </xf>
    <xf numFmtId="0" fontId="49" fillId="20" borderId="17" xfId="0" applyNumberFormat="1" applyFont="1" applyFill="1" applyBorder="1" applyAlignment="1">
      <alignment vertical="center" wrapText="1"/>
    </xf>
    <xf numFmtId="0" fontId="49" fillId="20" borderId="18" xfId="0" applyNumberFormat="1" applyFont="1" applyFill="1" applyBorder="1" applyAlignment="1">
      <alignment vertical="center" wrapText="1"/>
    </xf>
    <xf numFmtId="0" fontId="49" fillId="20" borderId="19" xfId="0" applyNumberFormat="1" applyFont="1" applyFill="1" applyBorder="1" applyAlignment="1">
      <alignment vertical="center" wrapText="1"/>
    </xf>
    <xf numFmtId="0" fontId="49" fillId="20" borderId="20" xfId="0" applyNumberFormat="1" applyFont="1" applyFill="1" applyBorder="1" applyAlignment="1">
      <alignment vertical="center" wrapText="1"/>
    </xf>
    <xf numFmtId="0" fontId="49" fillId="20" borderId="21" xfId="0" applyNumberFormat="1" applyFont="1" applyFill="1" applyBorder="1" applyAlignment="1">
      <alignment vertical="center" wrapText="1"/>
    </xf>
    <xf numFmtId="0" fontId="49" fillId="23" borderId="22" xfId="0" applyNumberFormat="1" applyFont="1" applyFill="1" applyBorder="1" applyAlignment="1">
      <alignment vertical="top" wrapText="1"/>
    </xf>
    <xf numFmtId="4" fontId="49" fillId="23" borderId="22" xfId="0" applyNumberFormat="1" applyFont="1" applyFill="1" applyBorder="1" applyAlignment="1">
      <alignment vertical="top" wrapText="1"/>
    </xf>
    <xf numFmtId="0" fontId="53" fillId="27" borderId="22" xfId="0" applyNumberFormat="1" applyFont="1" applyFill="1" applyBorder="1" applyAlignment="1">
      <alignment vertical="top" wrapText="1"/>
    </xf>
    <xf numFmtId="4" fontId="53" fillId="27" borderId="22" xfId="0" applyNumberFormat="1" applyFont="1" applyFill="1" applyBorder="1" applyAlignment="1">
      <alignment vertical="top" wrapText="1"/>
    </xf>
    <xf numFmtId="4" fontId="65" fillId="30" borderId="22" xfId="0" applyNumberFormat="1" applyFont="1" applyFill="1" applyBorder="1" applyAlignment="1">
      <alignment vertical="top" wrapText="1"/>
    </xf>
    <xf numFmtId="0" fontId="0" fillId="30" borderId="0" xfId="0" applyFill="1"/>
    <xf numFmtId="4" fontId="55" fillId="30" borderId="22" xfId="0" applyNumberFormat="1" applyFont="1" applyFill="1" applyBorder="1" applyAlignment="1">
      <alignment vertical="top" wrapText="1"/>
    </xf>
    <xf numFmtId="4" fontId="0" fillId="30" borderId="0" xfId="0" applyNumberFormat="1" applyFill="1" applyAlignment="1">
      <alignment horizontal="left"/>
    </xf>
    <xf numFmtId="2" fontId="55" fillId="30" borderId="22" xfId="0" applyNumberFormat="1" applyFont="1" applyFill="1" applyBorder="1" applyAlignment="1">
      <alignment vertical="top" wrapText="1"/>
    </xf>
    <xf numFmtId="0" fontId="54" fillId="24" borderId="22" xfId="0" applyNumberFormat="1" applyFont="1" applyFill="1" applyBorder="1" applyAlignment="1">
      <alignment vertical="top" wrapText="1"/>
    </xf>
    <xf numFmtId="4" fontId="54" fillId="24" borderId="22" xfId="0" applyNumberFormat="1" applyFont="1" applyFill="1" applyBorder="1" applyAlignment="1">
      <alignment vertical="top" wrapText="1"/>
    </xf>
    <xf numFmtId="2" fontId="5" fillId="24" borderId="3" xfId="51" applyNumberFormat="1" applyFont="1" applyFill="1" applyBorder="1" applyAlignment="1">
      <alignment horizontal="center"/>
    </xf>
    <xf numFmtId="166" fontId="0" fillId="30" borderId="0" xfId="50" applyFont="1" applyFill="1"/>
    <xf numFmtId="0" fontId="51" fillId="16" borderId="23" xfId="59" applyNumberFormat="1" applyFont="1" applyFill="1" applyBorder="1" applyAlignment="1">
      <alignment horizontal="left" vertical="center" wrapText="1"/>
    </xf>
    <xf numFmtId="1" fontId="52" fillId="32" borderId="27" xfId="59" applyNumberFormat="1" applyFont="1" applyFill="1" applyBorder="1" applyAlignment="1">
      <alignment horizontal="left" vertical="top" wrapText="1" indent="2"/>
    </xf>
    <xf numFmtId="0" fontId="52" fillId="32" borderId="27" xfId="59" applyNumberFormat="1" applyFont="1" applyFill="1" applyBorder="1" applyAlignment="1">
      <alignment horizontal="right" vertical="top" wrapText="1"/>
    </xf>
    <xf numFmtId="4" fontId="52" fillId="32" borderId="27" xfId="59" applyNumberFormat="1" applyFont="1" applyFill="1" applyBorder="1" applyAlignment="1">
      <alignment horizontal="right" vertical="top" wrapText="1"/>
    </xf>
    <xf numFmtId="0" fontId="49" fillId="22" borderId="27" xfId="59" applyNumberFormat="1" applyFont="1" applyFill="1" applyBorder="1" applyAlignment="1">
      <alignment horizontal="left" vertical="top" wrapText="1" indent="4"/>
    </xf>
    <xf numFmtId="0" fontId="49" fillId="22" borderId="27" xfId="59" applyNumberFormat="1" applyFont="1" applyFill="1" applyBorder="1" applyAlignment="1">
      <alignment horizontal="right" vertical="top" wrapText="1"/>
    </xf>
    <xf numFmtId="4" fontId="49" fillId="22" borderId="27" xfId="59" applyNumberFormat="1" applyFont="1" applyFill="1" applyBorder="1" applyAlignment="1">
      <alignment horizontal="right" vertical="top" wrapText="1"/>
    </xf>
    <xf numFmtId="0" fontId="53" fillId="0" borderId="27" xfId="59" applyNumberFormat="1" applyFont="1" applyBorder="1" applyAlignment="1">
      <alignment horizontal="left" vertical="top" wrapText="1" indent="6"/>
    </xf>
    <xf numFmtId="0" fontId="53" fillId="0" borderId="27" xfId="59" applyNumberFormat="1" applyFont="1" applyBorder="1" applyAlignment="1">
      <alignment horizontal="right" vertical="top" wrapText="1"/>
    </xf>
    <xf numFmtId="4" fontId="53" fillId="0" borderId="27" xfId="59" applyNumberFormat="1" applyFont="1" applyBorder="1" applyAlignment="1">
      <alignment horizontal="right" vertical="top" wrapText="1"/>
    </xf>
    <xf numFmtId="0" fontId="54" fillId="0" borderId="27" xfId="59" applyNumberFormat="1" applyFont="1" applyBorder="1" applyAlignment="1">
      <alignment horizontal="left" vertical="top" wrapText="1" indent="8"/>
    </xf>
    <xf numFmtId="0" fontId="54" fillId="0" borderId="27" xfId="59" applyNumberFormat="1" applyFont="1" applyBorder="1" applyAlignment="1">
      <alignment horizontal="right" vertical="top" wrapText="1"/>
    </xf>
    <xf numFmtId="4" fontId="54" fillId="0" borderId="27" xfId="59" applyNumberFormat="1" applyFont="1" applyBorder="1" applyAlignment="1">
      <alignment horizontal="right" vertical="top" wrapText="1"/>
    </xf>
    <xf numFmtId="0" fontId="55" fillId="0" borderId="27" xfId="59" applyNumberFormat="1" applyFont="1" applyBorder="1" applyAlignment="1">
      <alignment horizontal="left" vertical="top" wrapText="1" indent="10"/>
    </xf>
    <xf numFmtId="0" fontId="55" fillId="0" borderId="27" xfId="59" applyNumberFormat="1" applyFont="1" applyBorder="1" applyAlignment="1">
      <alignment horizontal="right" vertical="top" wrapText="1"/>
    </xf>
    <xf numFmtId="4" fontId="55" fillId="0" borderId="27" xfId="59" applyNumberFormat="1" applyFont="1" applyBorder="1" applyAlignment="1">
      <alignment horizontal="right" vertical="top" wrapText="1"/>
    </xf>
    <xf numFmtId="0" fontId="66" fillId="22" borderId="30" xfId="60" applyNumberFormat="1" applyFont="1" applyFill="1" applyBorder="1" applyAlignment="1">
      <alignment horizontal="left" vertical="top" wrapText="1"/>
    </xf>
    <xf numFmtId="0" fontId="21" fillId="0" borderId="0" xfId="60"/>
    <xf numFmtId="0" fontId="66" fillId="22" borderId="30" xfId="60" applyNumberFormat="1" applyFont="1" applyFill="1" applyBorder="1" applyAlignment="1">
      <alignment horizontal="right" vertical="top" wrapText="1"/>
    </xf>
    <xf numFmtId="4" fontId="66" fillId="22" borderId="30" xfId="60" applyNumberFormat="1" applyFont="1" applyFill="1" applyBorder="1" applyAlignment="1">
      <alignment horizontal="right" vertical="top" wrapText="1"/>
    </xf>
    <xf numFmtId="174" fontId="66" fillId="22" borderId="30" xfId="60" applyNumberFormat="1" applyFont="1" applyFill="1" applyBorder="1" applyAlignment="1">
      <alignment horizontal="right" vertical="top" wrapText="1"/>
    </xf>
    <xf numFmtId="0" fontId="62" fillId="22" borderId="30" xfId="60" applyNumberFormat="1" applyFont="1" applyFill="1" applyBorder="1" applyAlignment="1">
      <alignment horizontal="left" vertical="top" wrapText="1"/>
    </xf>
    <xf numFmtId="0" fontId="62" fillId="22" borderId="30" xfId="60" applyNumberFormat="1" applyFont="1" applyFill="1" applyBorder="1" applyAlignment="1">
      <alignment horizontal="right" vertical="top" wrapText="1"/>
    </xf>
    <xf numFmtId="4" fontId="62" fillId="22" borderId="30" xfId="60" applyNumberFormat="1" applyFont="1" applyFill="1" applyBorder="1" applyAlignment="1">
      <alignment horizontal="right" vertical="top" wrapText="1"/>
    </xf>
    <xf numFmtId="174" fontId="62" fillId="22" borderId="30" xfId="60" applyNumberFormat="1" applyFont="1" applyFill="1" applyBorder="1" applyAlignment="1">
      <alignment horizontal="right" vertical="top" wrapText="1"/>
    </xf>
    <xf numFmtId="179" fontId="66" fillId="22" borderId="30" xfId="60" applyNumberFormat="1" applyFont="1" applyFill="1" applyBorder="1" applyAlignment="1">
      <alignment horizontal="right" vertical="top" wrapText="1"/>
    </xf>
    <xf numFmtId="179" fontId="62" fillId="22" borderId="30" xfId="60" applyNumberFormat="1" applyFont="1" applyFill="1" applyBorder="1" applyAlignment="1">
      <alignment horizontal="right" vertical="top" wrapText="1"/>
    </xf>
    <xf numFmtId="0" fontId="66" fillId="33" borderId="30" xfId="60" applyNumberFormat="1" applyFont="1" applyFill="1" applyBorder="1" applyAlignment="1">
      <alignment horizontal="left" vertical="top" wrapText="1"/>
    </xf>
    <xf numFmtId="4" fontId="66" fillId="33" borderId="30" xfId="60" applyNumberFormat="1" applyFont="1" applyFill="1" applyBorder="1" applyAlignment="1">
      <alignment horizontal="right" vertical="top" wrapText="1"/>
    </xf>
    <xf numFmtId="174" fontId="66" fillId="33" borderId="30" xfId="60" applyNumberFormat="1" applyFont="1" applyFill="1" applyBorder="1" applyAlignment="1">
      <alignment horizontal="right" vertical="top" wrapText="1"/>
    </xf>
    <xf numFmtId="0" fontId="66" fillId="33" borderId="30" xfId="60" applyNumberFormat="1" applyFont="1" applyFill="1" applyBorder="1" applyAlignment="1">
      <alignment horizontal="right" vertical="top" wrapText="1"/>
    </xf>
    <xf numFmtId="2" fontId="31" fillId="0" borderId="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4" fontId="2" fillId="23" borderId="3" xfId="0" applyNumberFormat="1" applyFont="1" applyFill="1" applyBorder="1" applyAlignment="1">
      <alignment horizontal="center" vertical="center" wrapText="1"/>
    </xf>
    <xf numFmtId="0" fontId="31" fillId="23" borderId="3" xfId="0" applyFont="1" applyFill="1" applyBorder="1" applyAlignment="1">
      <alignment horizontal="center" vertical="center" wrapText="1"/>
    </xf>
    <xf numFmtId="0" fontId="30" fillId="23" borderId="3" xfId="0" applyFont="1" applyFill="1" applyBorder="1"/>
    <xf numFmtId="0" fontId="31" fillId="0" borderId="3" xfId="61" applyFont="1" applyFill="1" applyBorder="1" applyAlignment="1">
      <alignment horizontal="center" vertical="center" wrapText="1"/>
    </xf>
    <xf numFmtId="4" fontId="30" fillId="0" borderId="3" xfId="0" applyNumberFormat="1" applyFont="1" applyBorder="1"/>
    <xf numFmtId="49" fontId="31" fillId="23" borderId="3" xfId="0" applyNumberFormat="1" applyFont="1" applyFill="1" applyBorder="1" applyAlignment="1">
      <alignment horizontal="center" vertical="center" wrapText="1"/>
    </xf>
    <xf numFmtId="0" fontId="31" fillId="23" borderId="3" xfId="0" applyFont="1" applyFill="1" applyBorder="1" applyAlignment="1">
      <alignment vertical="center" wrapText="1"/>
    </xf>
    <xf numFmtId="4" fontId="5" fillId="23" borderId="3" xfId="0" applyNumberFormat="1" applyFont="1" applyFill="1" applyBorder="1" applyAlignment="1">
      <alignment horizontal="center" vertical="center" wrapText="1"/>
    </xf>
    <xf numFmtId="0" fontId="31" fillId="23" borderId="3" xfId="0" applyFont="1" applyFill="1" applyBorder="1"/>
    <xf numFmtId="0" fontId="31" fillId="23" borderId="0" xfId="0" applyFont="1" applyFill="1"/>
    <xf numFmtId="49" fontId="30" fillId="23" borderId="3" xfId="0" applyNumberFormat="1" applyFont="1" applyFill="1" applyBorder="1" applyAlignment="1">
      <alignment horizontal="center" vertical="center"/>
    </xf>
    <xf numFmtId="0" fontId="30" fillId="23" borderId="3" xfId="0" applyFont="1" applyFill="1" applyBorder="1" applyAlignment="1">
      <alignment vertical="center" wrapText="1"/>
    </xf>
    <xf numFmtId="0" fontId="30" fillId="23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49" fontId="31" fillId="0" borderId="0" xfId="58" applyNumberFormat="1" applyFont="1" applyFill="1" applyAlignment="1">
      <alignment horizontal="center" vertical="center" wrapText="1"/>
    </xf>
    <xf numFmtId="49" fontId="31" fillId="0" borderId="0" xfId="58" applyNumberFormat="1" applyFont="1" applyAlignment="1">
      <alignment horizontal="center" vertical="center" wrapText="1"/>
    </xf>
    <xf numFmtId="4" fontId="31" fillId="23" borderId="3" xfId="0" applyNumberFormat="1" applyFont="1" applyFill="1" applyBorder="1" applyAlignment="1">
      <alignment horizontal="center" vertical="center" wrapText="1"/>
    </xf>
    <xf numFmtId="2" fontId="30" fillId="23" borderId="3" xfId="0" applyNumberFormat="1" applyFont="1" applyFill="1" applyBorder="1" applyAlignment="1">
      <alignment horizontal="center" vertical="center" wrapText="1"/>
    </xf>
    <xf numFmtId="4" fontId="30" fillId="23" borderId="3" xfId="0" applyNumberFormat="1" applyFont="1" applyFill="1" applyBorder="1" applyAlignment="1">
      <alignment horizontal="center" vertical="center" wrapText="1"/>
    </xf>
    <xf numFmtId="10" fontId="31" fillId="0" borderId="3" xfId="0" applyNumberFormat="1" applyFont="1" applyFill="1" applyBorder="1" applyAlignment="1">
      <alignment horizontal="center" vertical="center" wrapText="1"/>
    </xf>
    <xf numFmtId="49" fontId="30" fillId="23" borderId="3" xfId="0" applyNumberFormat="1" applyFont="1" applyFill="1" applyBorder="1" applyAlignment="1">
      <alignment horizontal="center" vertical="center" wrapText="1"/>
    </xf>
    <xf numFmtId="4" fontId="30" fillId="23" borderId="0" xfId="0" applyNumberFormat="1" applyFont="1" applyFill="1"/>
    <xf numFmtId="49" fontId="34" fillId="23" borderId="3" xfId="0" applyNumberFormat="1" applyFont="1" applyFill="1" applyBorder="1" applyAlignment="1">
      <alignment horizontal="center" vertical="center" wrapText="1"/>
    </xf>
    <xf numFmtId="0" fontId="34" fillId="23" borderId="3" xfId="0" applyFont="1" applyFill="1" applyBorder="1" applyAlignment="1">
      <alignment horizontal="left" vertical="center" wrapText="1"/>
    </xf>
    <xf numFmtId="0" fontId="34" fillId="23" borderId="3" xfId="0" applyFont="1" applyFill="1" applyBorder="1" applyAlignment="1">
      <alignment horizontal="center" vertical="center" wrapText="1"/>
    </xf>
    <xf numFmtId="4" fontId="34" fillId="23" borderId="3" xfId="0" applyNumberFormat="1" applyFont="1" applyFill="1" applyBorder="1" applyAlignment="1">
      <alignment horizontal="center" vertical="center" wrapText="1"/>
    </xf>
    <xf numFmtId="0" fontId="34" fillId="23" borderId="0" xfId="0" applyFont="1" applyFill="1"/>
    <xf numFmtId="0" fontId="2" fillId="23" borderId="3" xfId="0" applyFont="1" applyFill="1" applyBorder="1" applyAlignment="1">
      <alignment horizontal="left" vertical="center" wrapText="1"/>
    </xf>
    <xf numFmtId="0" fontId="2" fillId="23" borderId="3" xfId="0" applyFont="1" applyFill="1" applyBorder="1" applyAlignment="1">
      <alignment horizontal="center" vertical="center" wrapText="1"/>
    </xf>
    <xf numFmtId="9" fontId="31" fillId="0" borderId="3" xfId="48" applyFont="1" applyFill="1" applyBorder="1" applyAlignment="1">
      <alignment horizontal="center" vertical="center" wrapText="1"/>
    </xf>
    <xf numFmtId="9" fontId="30" fillId="0" borderId="3" xfId="48" applyFont="1" applyFill="1" applyBorder="1" applyAlignment="1">
      <alignment horizontal="center" vertical="center" wrapText="1"/>
    </xf>
    <xf numFmtId="9" fontId="30" fillId="0" borderId="3" xfId="48" applyFont="1" applyBorder="1" applyAlignment="1">
      <alignment horizontal="center" vertical="center" wrapText="1"/>
    </xf>
    <xf numFmtId="9" fontId="31" fillId="0" borderId="3" xfId="48" applyFont="1" applyBorder="1" applyAlignment="1">
      <alignment horizontal="center" vertical="center" wrapText="1"/>
    </xf>
    <xf numFmtId="9" fontId="30" fillId="23" borderId="3" xfId="48" applyFont="1" applyFill="1" applyBorder="1" applyAlignment="1">
      <alignment horizontal="center" vertical="center" wrapText="1"/>
    </xf>
    <xf numFmtId="9" fontId="2" fillId="0" borderId="3" xfId="48" applyFont="1" applyFill="1" applyBorder="1" applyAlignment="1">
      <alignment horizontal="center" vertical="center" wrapText="1"/>
    </xf>
    <xf numFmtId="9" fontId="31" fillId="23" borderId="3" xfId="48" applyFont="1" applyFill="1" applyBorder="1" applyAlignment="1">
      <alignment horizontal="center" vertical="center" wrapText="1"/>
    </xf>
    <xf numFmtId="9" fontId="30" fillId="0" borderId="3" xfId="48" applyFont="1" applyBorder="1" applyAlignment="1">
      <alignment horizontal="center" vertical="center"/>
    </xf>
    <xf numFmtId="9" fontId="31" fillId="0" borderId="3" xfId="48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 vertical="center"/>
    </xf>
    <xf numFmtId="49" fontId="31" fillId="23" borderId="3" xfId="0" applyNumberFormat="1" applyFont="1" applyFill="1" applyBorder="1" applyAlignment="1">
      <alignment horizontal="center" vertical="center"/>
    </xf>
    <xf numFmtId="2" fontId="31" fillId="23" borderId="3" xfId="0" applyNumberFormat="1" applyFont="1" applyFill="1" applyBorder="1" applyAlignment="1">
      <alignment horizontal="center" vertical="center" wrapText="1"/>
    </xf>
    <xf numFmtId="164" fontId="31" fillId="0" borderId="3" xfId="53" applyNumberFormat="1" applyFont="1" applyBorder="1"/>
    <xf numFmtId="175" fontId="31" fillId="0" borderId="3" xfId="54" applyFont="1" applyFill="1" applyBorder="1" applyAlignment="1">
      <alignment horizontal="center" vertical="center"/>
    </xf>
    <xf numFmtId="9" fontId="31" fillId="0" borderId="3" xfId="48" applyFont="1" applyFill="1" applyBorder="1" applyAlignment="1">
      <alignment horizontal="center" vertical="center"/>
    </xf>
    <xf numFmtId="9" fontId="30" fillId="0" borderId="3" xfId="48" applyFont="1" applyFill="1" applyBorder="1" applyAlignment="1">
      <alignment horizontal="center" vertical="center"/>
    </xf>
    <xf numFmtId="175" fontId="31" fillId="23" borderId="3" xfId="54" applyFont="1" applyFill="1" applyBorder="1" applyAlignment="1">
      <alignment horizontal="center" vertical="center"/>
    </xf>
    <xf numFmtId="9" fontId="31" fillId="23" borderId="3" xfId="48" applyFont="1" applyFill="1" applyBorder="1" applyAlignment="1">
      <alignment horizontal="center" vertical="center"/>
    </xf>
    <xf numFmtId="166" fontId="31" fillId="0" borderId="3" xfId="57" applyFont="1" applyFill="1" applyBorder="1" applyAlignment="1">
      <alignment horizontal="center" vertical="center"/>
    </xf>
    <xf numFmtId="175" fontId="30" fillId="0" borderId="3" xfId="54" applyNumberFormat="1" applyFont="1" applyFill="1" applyBorder="1" applyAlignment="1">
      <alignment horizontal="center" vertical="center"/>
    </xf>
    <xf numFmtId="175" fontId="30" fillId="0" borderId="3" xfId="53" applyNumberFormat="1" applyFont="1" applyFill="1" applyBorder="1" applyAlignment="1">
      <alignment horizontal="center"/>
    </xf>
    <xf numFmtId="176" fontId="30" fillId="0" borderId="3" xfId="53" applyNumberFormat="1" applyFont="1" applyFill="1" applyBorder="1" applyAlignment="1">
      <alignment horizontal="center"/>
    </xf>
    <xf numFmtId="9" fontId="30" fillId="0" borderId="3" xfId="48" applyFont="1" applyFill="1" applyBorder="1" applyAlignment="1">
      <alignment horizontal="center"/>
    </xf>
    <xf numFmtId="175" fontId="31" fillId="0" borderId="3" xfId="54" applyNumberFormat="1" applyFont="1" applyFill="1" applyBorder="1" applyAlignment="1">
      <alignment horizontal="center" vertical="center"/>
    </xf>
    <xf numFmtId="0" fontId="30" fillId="0" borderId="3" xfId="53" applyFont="1" applyFill="1" applyBorder="1" applyAlignment="1">
      <alignment horizontal="center"/>
    </xf>
    <xf numFmtId="0" fontId="31" fillId="0" borderId="3" xfId="53" applyFont="1" applyFill="1" applyBorder="1" applyAlignment="1">
      <alignment horizontal="center"/>
    </xf>
    <xf numFmtId="178" fontId="30" fillId="0" borderId="3" xfId="53" applyNumberFormat="1" applyFont="1" applyFill="1" applyBorder="1" applyAlignment="1">
      <alignment horizontal="center"/>
    </xf>
    <xf numFmtId="9" fontId="30" fillId="23" borderId="0" xfId="48" applyFont="1" applyFill="1"/>
    <xf numFmtId="4" fontId="30" fillId="0" borderId="0" xfId="0" applyNumberFormat="1" applyFont="1"/>
    <xf numFmtId="164" fontId="30" fillId="0" borderId="0" xfId="53" applyNumberFormat="1" applyFont="1"/>
    <xf numFmtId="0" fontId="5" fillId="29" borderId="3" xfId="51" applyFont="1" applyFill="1" applyBorder="1" applyAlignment="1">
      <alignment horizontal="center" vertical="center" wrapText="1"/>
    </xf>
    <xf numFmtId="0" fontId="53" fillId="34" borderId="22" xfId="0" applyNumberFormat="1" applyFont="1" applyFill="1" applyBorder="1" applyAlignment="1">
      <alignment vertical="top" wrapText="1"/>
    </xf>
    <xf numFmtId="4" fontId="53" fillId="34" borderId="22" xfId="0" applyNumberFormat="1" applyFont="1" applyFill="1" applyBorder="1" applyAlignment="1">
      <alignment vertical="top" wrapText="1"/>
    </xf>
    <xf numFmtId="0" fontId="51" fillId="16" borderId="23" xfId="62" applyNumberFormat="1" applyFont="1" applyFill="1" applyBorder="1" applyAlignment="1">
      <alignment horizontal="left" vertical="center" wrapText="1"/>
    </xf>
    <xf numFmtId="1" fontId="52" fillId="32" borderId="27" xfId="62" applyNumberFormat="1" applyFont="1" applyFill="1" applyBorder="1" applyAlignment="1">
      <alignment horizontal="left" vertical="top" wrapText="1" indent="2"/>
    </xf>
    <xf numFmtId="0" fontId="52" fillId="32" borderId="27" xfId="62" applyNumberFormat="1" applyFont="1" applyFill="1" applyBorder="1" applyAlignment="1">
      <alignment horizontal="right" vertical="top" wrapText="1"/>
    </xf>
    <xf numFmtId="4" fontId="52" fillId="32" borderId="27" xfId="62" applyNumberFormat="1" applyFont="1" applyFill="1" applyBorder="1" applyAlignment="1">
      <alignment horizontal="right" vertical="top" wrapText="1"/>
    </xf>
    <xf numFmtId="0" fontId="49" fillId="22" borderId="27" xfId="62" applyNumberFormat="1" applyFont="1" applyFill="1" applyBorder="1" applyAlignment="1">
      <alignment horizontal="left" vertical="top" wrapText="1" indent="4"/>
    </xf>
    <xf numFmtId="0" fontId="49" fillId="22" borderId="27" xfId="62" applyNumberFormat="1" applyFont="1" applyFill="1" applyBorder="1" applyAlignment="1">
      <alignment horizontal="right" vertical="top" wrapText="1"/>
    </xf>
    <xf numFmtId="4" fontId="49" fillId="22" borderId="27" xfId="62" applyNumberFormat="1" applyFont="1" applyFill="1" applyBorder="1" applyAlignment="1">
      <alignment horizontal="right" vertical="top" wrapText="1"/>
    </xf>
    <xf numFmtId="0" fontId="53" fillId="0" borderId="27" xfId="62" applyNumberFormat="1" applyFont="1" applyBorder="1" applyAlignment="1">
      <alignment horizontal="left" vertical="top" wrapText="1" indent="6"/>
    </xf>
    <xf numFmtId="0" fontId="53" fillId="0" borderId="27" xfId="62" applyNumberFormat="1" applyFont="1" applyBorder="1" applyAlignment="1">
      <alignment horizontal="right" vertical="top" wrapText="1"/>
    </xf>
    <xf numFmtId="4" fontId="53" fillId="0" borderId="27" xfId="62" applyNumberFormat="1" applyFont="1" applyBorder="1" applyAlignment="1">
      <alignment horizontal="right" vertical="top" wrapText="1"/>
    </xf>
    <xf numFmtId="0" fontId="54" fillId="0" borderId="27" xfId="62" applyNumberFormat="1" applyFont="1" applyBorder="1" applyAlignment="1">
      <alignment horizontal="left" vertical="top" wrapText="1" indent="8"/>
    </xf>
    <xf numFmtId="0" fontId="54" fillId="0" borderId="27" xfId="62" applyNumberFormat="1" applyFont="1" applyBorder="1" applyAlignment="1">
      <alignment horizontal="right" vertical="top" wrapText="1"/>
    </xf>
    <xf numFmtId="4" fontId="54" fillId="0" borderId="27" xfId="62" applyNumberFormat="1" applyFont="1" applyBorder="1" applyAlignment="1">
      <alignment horizontal="right" vertical="top" wrapText="1"/>
    </xf>
    <xf numFmtId="0" fontId="55" fillId="0" borderId="27" xfId="62" applyNumberFormat="1" applyFont="1" applyBorder="1" applyAlignment="1">
      <alignment horizontal="left" vertical="top" wrapText="1" indent="10"/>
    </xf>
    <xf numFmtId="0" fontId="55" fillId="0" borderId="27" xfId="62" applyNumberFormat="1" applyFont="1" applyBorder="1" applyAlignment="1">
      <alignment horizontal="right" vertical="top" wrapText="1"/>
    </xf>
    <xf numFmtId="4" fontId="55" fillId="0" borderId="27" xfId="62" applyNumberFormat="1" applyFont="1" applyBorder="1" applyAlignment="1">
      <alignment horizontal="right" vertical="top" wrapText="1"/>
    </xf>
    <xf numFmtId="9" fontId="31" fillId="0" borderId="3" xfId="54" applyNumberFormat="1" applyFont="1" applyFill="1" applyBorder="1" applyAlignment="1">
      <alignment horizontal="center" vertical="center"/>
    </xf>
    <xf numFmtId="9" fontId="30" fillId="0" borderId="3" xfId="54" applyNumberFormat="1" applyFont="1" applyFill="1" applyBorder="1" applyAlignment="1">
      <alignment horizontal="center" vertical="center"/>
    </xf>
    <xf numFmtId="9" fontId="31" fillId="23" borderId="3" xfId="54" applyNumberFormat="1" applyFont="1" applyFill="1" applyBorder="1" applyAlignment="1">
      <alignment horizontal="center" vertical="center"/>
    </xf>
    <xf numFmtId="9" fontId="31" fillId="0" borderId="3" xfId="57" applyNumberFormat="1" applyFont="1" applyFill="1" applyBorder="1" applyAlignment="1">
      <alignment horizontal="center" vertical="center"/>
    </xf>
    <xf numFmtId="9" fontId="30" fillId="0" borderId="3" xfId="53" applyNumberFormat="1" applyFont="1" applyFill="1" applyBorder="1" applyAlignment="1">
      <alignment horizontal="center"/>
    </xf>
    <xf numFmtId="177" fontId="31" fillId="23" borderId="3" xfId="54" applyNumberFormat="1" applyFont="1" applyFill="1" applyBorder="1" applyAlignment="1">
      <alignment horizontal="center" vertical="center"/>
    </xf>
    <xf numFmtId="177" fontId="31" fillId="0" borderId="3" xfId="57" applyNumberFormat="1" applyFont="1" applyFill="1" applyBorder="1" applyAlignment="1">
      <alignment horizontal="center" vertical="center"/>
    </xf>
    <xf numFmtId="177" fontId="30" fillId="0" borderId="3" xfId="53" applyNumberFormat="1" applyFont="1" applyFill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 wrapText="1"/>
    </xf>
    <xf numFmtId="167" fontId="30" fillId="24" borderId="0" xfId="0" applyNumberFormat="1" applyFont="1" applyFill="1"/>
    <xf numFmtId="167" fontId="31" fillId="23" borderId="0" xfId="0" applyNumberFormat="1" applyFont="1" applyFill="1"/>
    <xf numFmtId="0" fontId="31" fillId="24" borderId="0" xfId="53" applyFont="1" applyFill="1"/>
    <xf numFmtId="166" fontId="31" fillId="0" borderId="3" xfId="50" applyFont="1" applyFill="1" applyBorder="1" applyAlignment="1">
      <alignment horizontal="center" vertical="center" wrapText="1"/>
    </xf>
    <xf numFmtId="166" fontId="30" fillId="0" borderId="3" xfId="50" applyFont="1" applyFill="1" applyBorder="1" applyAlignment="1">
      <alignment horizontal="center" vertical="center" wrapText="1"/>
    </xf>
    <xf numFmtId="166" fontId="32" fillId="24" borderId="3" xfId="50" applyFont="1" applyFill="1" applyBorder="1" applyAlignment="1">
      <alignment horizontal="center" vertical="center" wrapText="1"/>
    </xf>
    <xf numFmtId="166" fontId="30" fillId="0" borderId="3" xfId="50" applyFont="1" applyBorder="1" applyAlignment="1">
      <alignment horizontal="center" vertical="center" wrapText="1"/>
    </xf>
    <xf numFmtId="166" fontId="31" fillId="0" borderId="3" xfId="50" applyFont="1" applyBorder="1" applyAlignment="1">
      <alignment horizontal="center" vertical="center" wrapText="1"/>
    </xf>
    <xf numFmtId="166" fontId="30" fillId="23" borderId="3" xfId="50" applyFont="1" applyFill="1" applyBorder="1" applyAlignment="1">
      <alignment horizontal="center" vertical="center" wrapText="1"/>
    </xf>
    <xf numFmtId="166" fontId="2" fillId="0" borderId="3" xfId="50" applyFont="1" applyFill="1" applyBorder="1" applyAlignment="1">
      <alignment horizontal="center" vertical="center" wrapText="1"/>
    </xf>
    <xf numFmtId="166" fontId="31" fillId="23" borderId="3" xfId="50" applyFont="1" applyFill="1" applyBorder="1" applyAlignment="1">
      <alignment horizontal="center" vertical="center" wrapText="1"/>
    </xf>
    <xf numFmtId="166" fontId="2" fillId="23" borderId="3" xfId="50" applyFont="1" applyFill="1" applyBorder="1" applyAlignment="1">
      <alignment horizontal="center" vertical="center" wrapText="1"/>
    </xf>
    <xf numFmtId="166" fontId="34" fillId="23" borderId="3" xfId="50" applyFont="1" applyFill="1" applyBorder="1" applyAlignment="1">
      <alignment horizontal="center" vertical="center" wrapText="1"/>
    </xf>
    <xf numFmtId="166" fontId="30" fillId="0" borderId="3" xfId="50" applyFont="1" applyBorder="1" applyAlignment="1">
      <alignment horizontal="center" vertical="center"/>
    </xf>
    <xf numFmtId="166" fontId="31" fillId="0" borderId="3" xfId="50" applyFont="1" applyBorder="1" applyAlignment="1">
      <alignment horizontal="center" vertical="center"/>
    </xf>
    <xf numFmtId="0" fontId="53" fillId="35" borderId="22" xfId="0" applyNumberFormat="1" applyFont="1" applyFill="1" applyBorder="1" applyAlignment="1">
      <alignment vertical="top" wrapText="1"/>
    </xf>
    <xf numFmtId="0" fontId="54" fillId="35" borderId="22" xfId="0" applyNumberFormat="1" applyFont="1" applyFill="1" applyBorder="1" applyAlignment="1">
      <alignment vertical="top" wrapText="1"/>
    </xf>
    <xf numFmtId="0" fontId="49" fillId="0" borderId="0" xfId="45" applyFont="1" applyAlignment="1">
      <alignment horizontal="left"/>
    </xf>
    <xf numFmtId="0" fontId="21" fillId="0" borderId="0" xfId="45" applyAlignment="1">
      <alignment horizontal="left"/>
    </xf>
    <xf numFmtId="0" fontId="50" fillId="0" borderId="0" xfId="45" applyFont="1" applyAlignment="1">
      <alignment horizontal="left"/>
    </xf>
    <xf numFmtId="0" fontId="68" fillId="31" borderId="33" xfId="45" applyFont="1" applyFill="1" applyBorder="1" applyAlignment="1">
      <alignment horizontal="right" vertical="top" wrapText="1"/>
    </xf>
    <xf numFmtId="4" fontId="68" fillId="31" borderId="33" xfId="45" applyNumberFormat="1" applyFont="1" applyFill="1" applyBorder="1" applyAlignment="1">
      <alignment horizontal="right" vertical="top" wrapText="1"/>
    </xf>
    <xf numFmtId="0" fontId="49" fillId="0" borderId="33" xfId="45" applyFont="1" applyBorder="1" applyAlignment="1">
      <alignment horizontal="right" vertical="top" wrapText="1"/>
    </xf>
    <xf numFmtId="4" fontId="49" fillId="0" borderId="33" xfId="45" applyNumberFormat="1" applyFont="1" applyBorder="1" applyAlignment="1">
      <alignment horizontal="right" vertical="top" wrapText="1"/>
    </xf>
    <xf numFmtId="0" fontId="53" fillId="0" borderId="33" xfId="45" applyFont="1" applyBorder="1" applyAlignment="1">
      <alignment horizontal="right" vertical="top" wrapText="1"/>
    </xf>
    <xf numFmtId="4" fontId="53" fillId="0" borderId="33" xfId="45" applyNumberFormat="1" applyFont="1" applyBorder="1" applyAlignment="1">
      <alignment horizontal="right" vertical="top" wrapText="1"/>
    </xf>
    <xf numFmtId="0" fontId="54" fillId="0" borderId="33" xfId="45" applyFont="1" applyBorder="1" applyAlignment="1">
      <alignment horizontal="right" vertical="top" wrapText="1"/>
    </xf>
    <xf numFmtId="4" fontId="54" fillId="0" borderId="33" xfId="45" applyNumberFormat="1" applyFont="1" applyBorder="1" applyAlignment="1">
      <alignment horizontal="right" vertical="top" wrapText="1"/>
    </xf>
    <xf numFmtId="0" fontId="55" fillId="0" borderId="33" xfId="45" applyFont="1" applyBorder="1" applyAlignment="1">
      <alignment horizontal="right" vertical="top" wrapText="1"/>
    </xf>
    <xf numFmtId="4" fontId="55" fillId="0" borderId="33" xfId="45" applyNumberFormat="1" applyFont="1" applyBorder="1" applyAlignment="1">
      <alignment horizontal="right" vertical="top" wrapText="1"/>
    </xf>
    <xf numFmtId="2" fontId="55" fillId="0" borderId="33" xfId="45" applyNumberFormat="1" applyFont="1" applyBorder="1" applyAlignment="1">
      <alignment horizontal="right" vertical="top" wrapText="1"/>
    </xf>
    <xf numFmtId="10" fontId="5" fillId="29" borderId="13" xfId="51" applyNumberFormat="1" applyFont="1" applyFill="1" applyBorder="1" applyAlignment="1">
      <alignment horizontal="center"/>
    </xf>
    <xf numFmtId="180" fontId="5" fillId="29" borderId="3" xfId="50" applyNumberFormat="1" applyFont="1" applyFill="1" applyBorder="1" applyAlignment="1">
      <alignment horizontal="center"/>
    </xf>
    <xf numFmtId="0" fontId="55" fillId="36" borderId="22" xfId="0" applyNumberFormat="1" applyFont="1" applyFill="1" applyBorder="1" applyAlignment="1">
      <alignment vertical="top" wrapText="1"/>
    </xf>
    <xf numFmtId="4" fontId="55" fillId="36" borderId="22" xfId="0" applyNumberFormat="1" applyFont="1" applyFill="1" applyBorder="1" applyAlignment="1">
      <alignment vertical="top" wrapText="1"/>
    </xf>
    <xf numFmtId="4" fontId="55" fillId="36" borderId="33" xfId="45" applyNumberFormat="1" applyFont="1" applyFill="1" applyBorder="1" applyAlignment="1">
      <alignment horizontal="right" vertical="top" wrapText="1"/>
    </xf>
    <xf numFmtId="164" fontId="30" fillId="0" borderId="0" xfId="0" applyNumberFormat="1" applyFont="1"/>
    <xf numFmtId="164" fontId="30" fillId="24" borderId="0" xfId="0" applyNumberFormat="1" applyFont="1" applyFill="1"/>
    <xf numFmtId="180" fontId="5" fillId="36" borderId="3" xfId="50" applyNumberFormat="1" applyFont="1" applyFill="1" applyBorder="1" applyAlignment="1">
      <alignment horizontal="center"/>
    </xf>
    <xf numFmtId="4" fontId="54" fillId="36" borderId="22" xfId="0" applyNumberFormat="1" applyFont="1" applyFill="1" applyBorder="1" applyAlignment="1">
      <alignment vertical="top" wrapText="1"/>
    </xf>
    <xf numFmtId="0" fontId="53" fillId="37" borderId="22" xfId="0" applyNumberFormat="1" applyFont="1" applyFill="1" applyBorder="1" applyAlignment="1">
      <alignment vertical="top" wrapText="1"/>
    </xf>
    <xf numFmtId="0" fontId="54" fillId="37" borderId="22" xfId="0" applyNumberFormat="1" applyFont="1" applyFill="1" applyBorder="1" applyAlignment="1">
      <alignment vertical="top" wrapText="1"/>
    </xf>
    <xf numFmtId="0" fontId="55" fillId="36" borderId="33" xfId="45" applyFont="1" applyFill="1" applyBorder="1" applyAlignment="1">
      <alignment horizontal="right" vertical="top" wrapText="1"/>
    </xf>
    <xf numFmtId="2" fontId="55" fillId="36" borderId="22" xfId="0" applyNumberFormat="1" applyFont="1" applyFill="1" applyBorder="1" applyAlignment="1">
      <alignment vertical="top" wrapText="1"/>
    </xf>
    <xf numFmtId="2" fontId="55" fillId="36" borderId="33" xfId="45" applyNumberFormat="1" applyFont="1" applyFill="1" applyBorder="1" applyAlignment="1">
      <alignment horizontal="right" vertical="top" wrapText="1"/>
    </xf>
    <xf numFmtId="166" fontId="30" fillId="0" borderId="3" xfId="50" applyNumberFormat="1" applyFont="1" applyBorder="1" applyAlignment="1">
      <alignment horizontal="center" vertical="center" wrapText="1"/>
    </xf>
    <xf numFmtId="0" fontId="53" fillId="38" borderId="22" xfId="0" applyNumberFormat="1" applyFont="1" applyFill="1" applyBorder="1" applyAlignment="1">
      <alignment vertical="top" wrapText="1"/>
    </xf>
    <xf numFmtId="0" fontId="54" fillId="38" borderId="22" xfId="0" applyNumberFormat="1" applyFont="1" applyFill="1" applyBorder="1" applyAlignment="1">
      <alignment vertical="top" wrapText="1"/>
    </xf>
    <xf numFmtId="0" fontId="67" fillId="0" borderId="0" xfId="0" applyFont="1"/>
    <xf numFmtId="4" fontId="0" fillId="0" borderId="0" xfId="0" applyNumberFormat="1"/>
    <xf numFmtId="4" fontId="32" fillId="0" borderId="0" xfId="0" applyNumberFormat="1" applyFont="1"/>
    <xf numFmtId="181" fontId="30" fillId="23" borderId="0" xfId="0" applyNumberFormat="1" applyFont="1" applyFill="1"/>
    <xf numFmtId="180" fontId="0" fillId="0" borderId="0" xfId="50" applyNumberFormat="1" applyFont="1"/>
    <xf numFmtId="164" fontId="0" fillId="0" borderId="0" xfId="0" applyNumberFormat="1"/>
    <xf numFmtId="2" fontId="30" fillId="0" borderId="0" xfId="0" applyNumberFormat="1" applyFont="1"/>
    <xf numFmtId="168" fontId="30" fillId="0" borderId="0" xfId="0" applyNumberFormat="1" applyFont="1"/>
    <xf numFmtId="174" fontId="31" fillId="0" borderId="3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2" fontId="31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/>
    <xf numFmtId="0" fontId="33" fillId="0" borderId="0" xfId="0" applyFont="1" applyFill="1"/>
    <xf numFmtId="4" fontId="30" fillId="0" borderId="3" xfId="0" applyNumberFormat="1" applyFont="1" applyFill="1" applyBorder="1"/>
    <xf numFmtId="49" fontId="31" fillId="23" borderId="3" xfId="0" applyNumberFormat="1" applyFont="1" applyFill="1" applyBorder="1" applyAlignment="1">
      <alignment horizontal="center" vertical="center" wrapText="1"/>
    </xf>
    <xf numFmtId="0" fontId="31" fillId="23" borderId="3" xfId="0" applyFont="1" applyFill="1" applyBorder="1" applyAlignment="1">
      <alignment horizontal="left" vertical="center" wrapText="1"/>
    </xf>
    <xf numFmtId="49" fontId="31" fillId="0" borderId="0" xfId="58" applyNumberFormat="1" applyFont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0" fontId="48" fillId="22" borderId="14" xfId="47" applyFont="1" applyFill="1" applyBorder="1" applyAlignment="1">
      <alignment horizontal="left" vertical="center" wrapText="1" shrinkToFit="1"/>
    </xf>
    <xf numFmtId="0" fontId="41" fillId="22" borderId="11" xfId="47" applyFont="1" applyFill="1" applyBorder="1" applyAlignment="1">
      <alignment horizontal="center"/>
    </xf>
    <xf numFmtId="0" fontId="41" fillId="22" borderId="10" xfId="47" applyFont="1" applyFill="1" applyBorder="1" applyAlignment="1">
      <alignment horizontal="center"/>
    </xf>
    <xf numFmtId="0" fontId="41" fillId="22" borderId="13" xfId="47" applyFont="1" applyFill="1" applyBorder="1" applyAlignment="1">
      <alignment horizontal="center"/>
    </xf>
    <xf numFmtId="0" fontId="41" fillId="0" borderId="9" xfId="41" applyFont="1" applyBorder="1" applyAlignment="1">
      <alignment horizontal="right"/>
    </xf>
    <xf numFmtId="0" fontId="41" fillId="0" borderId="15" xfId="41" applyFont="1" applyBorder="1" applyAlignment="1">
      <alignment horizontal="right"/>
    </xf>
    <xf numFmtId="2" fontId="48" fillId="0" borderId="0" xfId="44" applyNumberFormat="1" applyFont="1" applyBorder="1" applyAlignment="1">
      <alignment horizontal="center" vertical="center" wrapText="1"/>
    </xf>
    <xf numFmtId="0" fontId="43" fillId="0" borderId="14" xfId="44" applyFont="1" applyBorder="1" applyAlignment="1">
      <alignment horizontal="right"/>
    </xf>
    <xf numFmtId="0" fontId="38" fillId="0" borderId="3" xfId="44" applyFont="1" applyBorder="1" applyAlignment="1">
      <alignment horizontal="center" vertical="center" wrapText="1"/>
    </xf>
    <xf numFmtId="0" fontId="38" fillId="0" borderId="8" xfId="44" applyFont="1" applyBorder="1" applyAlignment="1">
      <alignment horizontal="center" vertical="center" wrapText="1"/>
    </xf>
    <xf numFmtId="0" fontId="38" fillId="0" borderId="11" xfId="44" applyFont="1" applyBorder="1" applyAlignment="1">
      <alignment horizontal="center" vertical="center" wrapText="1"/>
    </xf>
    <xf numFmtId="0" fontId="38" fillId="0" borderId="10" xfId="44" applyFont="1" applyBorder="1" applyAlignment="1">
      <alignment horizontal="center" vertical="center" wrapText="1"/>
    </xf>
    <xf numFmtId="0" fontId="37" fillId="0" borderId="13" xfId="44" applyFont="1" applyBorder="1" applyAlignment="1">
      <alignment horizontal="center" vertical="center" wrapText="1"/>
    </xf>
    <xf numFmtId="0" fontId="37" fillId="0" borderId="10" xfId="44" applyFont="1" applyBorder="1" applyAlignment="1">
      <alignment horizontal="center" vertical="center" wrapText="1"/>
    </xf>
    <xf numFmtId="0" fontId="37" fillId="0" borderId="3" xfId="44" applyFont="1" applyBorder="1" applyAlignment="1">
      <alignment horizontal="center" vertical="center" wrapText="1"/>
    </xf>
    <xf numFmtId="0" fontId="38" fillId="0" borderId="13" xfId="44" applyFont="1" applyBorder="1" applyAlignment="1">
      <alignment horizontal="center" vertical="center" wrapText="1"/>
    </xf>
    <xf numFmtId="0" fontId="38" fillId="0" borderId="14" xfId="44" applyFont="1" applyBorder="1" applyAlignment="1">
      <alignment horizontal="center" vertical="center" wrapText="1"/>
    </xf>
    <xf numFmtId="0" fontId="38" fillId="0" borderId="16" xfId="44" applyFont="1" applyBorder="1" applyAlignment="1">
      <alignment horizontal="center" vertical="center" wrapText="1"/>
    </xf>
    <xf numFmtId="0" fontId="38" fillId="0" borderId="12" xfId="44" applyFont="1" applyBorder="1" applyAlignment="1">
      <alignment horizontal="center" vertical="center" wrapText="1"/>
    </xf>
    <xf numFmtId="49" fontId="30" fillId="0" borderId="3" xfId="53" applyNumberFormat="1" applyFont="1" applyFill="1" applyBorder="1" applyAlignment="1">
      <alignment horizontal="center" vertical="center" wrapText="1"/>
    </xf>
    <xf numFmtId="0" fontId="30" fillId="0" borderId="3" xfId="53" applyFont="1" applyFill="1" applyBorder="1" applyAlignment="1">
      <alignment horizontal="left" vertical="center" wrapText="1"/>
    </xf>
    <xf numFmtId="49" fontId="31" fillId="0" borderId="0" xfId="53" applyNumberFormat="1" applyFont="1" applyAlignment="1">
      <alignment horizontal="center" vertical="center" wrapText="1"/>
    </xf>
    <xf numFmtId="0" fontId="66" fillId="22" borderId="31" xfId="60" applyNumberFormat="1" applyFont="1" applyFill="1" applyBorder="1" applyAlignment="1">
      <alignment horizontal="center" vertical="top" wrapText="1"/>
    </xf>
    <xf numFmtId="0" fontId="66" fillId="22" borderId="32" xfId="60" applyNumberFormat="1" applyFont="1" applyFill="1" applyBorder="1" applyAlignment="1">
      <alignment horizontal="center" vertical="top" wrapText="1"/>
    </xf>
    <xf numFmtId="0" fontId="51" fillId="16" borderId="23" xfId="59" applyNumberFormat="1" applyFont="1" applyFill="1" applyBorder="1" applyAlignment="1">
      <alignment horizontal="center" vertical="center" wrapText="1"/>
    </xf>
    <xf numFmtId="0" fontId="51" fillId="16" borderId="24" xfId="59" applyNumberFormat="1" applyFont="1" applyFill="1" applyBorder="1" applyAlignment="1">
      <alignment horizontal="center" vertical="center" wrapText="1"/>
    </xf>
    <xf numFmtId="0" fontId="51" fillId="16" borderId="25" xfId="59" applyNumberFormat="1" applyFont="1" applyFill="1" applyBorder="1" applyAlignment="1">
      <alignment horizontal="center" vertical="center" wrapText="1"/>
    </xf>
    <xf numFmtId="0" fontId="51" fillId="16" borderId="26" xfId="59" applyNumberFormat="1" applyFont="1" applyFill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  <xf numFmtId="0" fontId="5" fillId="29" borderId="3" xfId="5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51" fillId="16" borderId="23" xfId="52" applyNumberFormat="1" applyFont="1" applyFill="1" applyBorder="1" applyAlignment="1">
      <alignment horizontal="center" vertical="center" wrapText="1"/>
    </xf>
    <xf numFmtId="0" fontId="51" fillId="16" borderId="24" xfId="52" applyNumberFormat="1" applyFont="1" applyFill="1" applyBorder="1" applyAlignment="1">
      <alignment horizontal="center" vertical="center" wrapText="1"/>
    </xf>
    <xf numFmtId="0" fontId="51" fillId="16" borderId="25" xfId="52" applyNumberFormat="1" applyFont="1" applyFill="1" applyBorder="1" applyAlignment="1">
      <alignment horizontal="center" vertical="center" wrapText="1"/>
    </xf>
    <xf numFmtId="0" fontId="51" fillId="16" borderId="26" xfId="52" applyNumberFormat="1" applyFont="1" applyFill="1" applyBorder="1" applyAlignment="1">
      <alignment horizontal="center" vertical="center" wrapText="1"/>
    </xf>
    <xf numFmtId="49" fontId="31" fillId="23" borderId="8" xfId="0" applyNumberFormat="1" applyFont="1" applyFill="1" applyBorder="1" applyAlignment="1">
      <alignment horizontal="center" vertical="center" wrapText="1"/>
    </xf>
    <xf numFmtId="49" fontId="31" fillId="23" borderId="7" xfId="0" applyNumberFormat="1" applyFont="1" applyFill="1" applyBorder="1" applyAlignment="1">
      <alignment horizontal="center" vertical="center" wrapText="1"/>
    </xf>
    <xf numFmtId="0" fontId="31" fillId="23" borderId="8" xfId="0" applyFont="1" applyFill="1" applyBorder="1" applyAlignment="1">
      <alignment horizontal="left" vertical="center" wrapText="1"/>
    </xf>
    <xf numFmtId="0" fontId="31" fillId="23" borderId="7" xfId="0" applyFont="1" applyFill="1" applyBorder="1" applyAlignment="1">
      <alignment horizontal="left" vertical="center" wrapText="1"/>
    </xf>
    <xf numFmtId="0" fontId="55" fillId="36" borderId="33" xfId="45" applyFont="1" applyFill="1" applyBorder="1" applyAlignment="1">
      <alignment horizontal="left" vertical="top" wrapText="1" indent="10"/>
    </xf>
    <xf numFmtId="0" fontId="55" fillId="0" borderId="33" xfId="45" applyFont="1" applyBorder="1" applyAlignment="1">
      <alignment horizontal="left" vertical="top" wrapText="1" indent="10"/>
    </xf>
    <xf numFmtId="0" fontId="54" fillId="37" borderId="33" xfId="45" applyFont="1" applyFill="1" applyBorder="1" applyAlignment="1">
      <alignment horizontal="left" vertical="top" wrapText="1" indent="8"/>
    </xf>
    <xf numFmtId="0" fontId="53" fillId="37" borderId="33" xfId="45" applyFont="1" applyFill="1" applyBorder="1" applyAlignment="1">
      <alignment horizontal="left" vertical="top" wrapText="1" indent="6"/>
    </xf>
    <xf numFmtId="0" fontId="53" fillId="38" borderId="33" xfId="45" applyFont="1" applyFill="1" applyBorder="1" applyAlignment="1">
      <alignment horizontal="left" vertical="top" wrapText="1" indent="6"/>
    </xf>
    <xf numFmtId="0" fontId="54" fillId="38" borderId="33" xfId="45" applyFont="1" applyFill="1" applyBorder="1" applyAlignment="1">
      <alignment horizontal="left" vertical="top" wrapText="1" indent="8"/>
    </xf>
    <xf numFmtId="0" fontId="53" fillId="35" borderId="33" xfId="45" applyFont="1" applyFill="1" applyBorder="1" applyAlignment="1">
      <alignment horizontal="left" vertical="top" wrapText="1" indent="6"/>
    </xf>
    <xf numFmtId="0" fontId="54" fillId="35" borderId="33" xfId="45" applyFont="1" applyFill="1" applyBorder="1" applyAlignment="1">
      <alignment horizontal="left" vertical="top" wrapText="1" indent="8"/>
    </xf>
    <xf numFmtId="0" fontId="49" fillId="20" borderId="34" xfId="45" applyFont="1" applyFill="1" applyBorder="1" applyAlignment="1">
      <alignment horizontal="center" vertical="center" wrapText="1"/>
    </xf>
    <xf numFmtId="0" fontId="49" fillId="20" borderId="35" xfId="45" applyFont="1" applyFill="1" applyBorder="1" applyAlignment="1">
      <alignment horizontal="center" vertical="center" wrapText="1"/>
    </xf>
    <xf numFmtId="0" fontId="49" fillId="20" borderId="36" xfId="45" applyFont="1" applyFill="1" applyBorder="1" applyAlignment="1">
      <alignment horizontal="center" vertical="center" wrapText="1"/>
    </xf>
    <xf numFmtId="0" fontId="49" fillId="20" borderId="33" xfId="45" applyFont="1" applyFill="1" applyBorder="1" applyAlignment="1">
      <alignment horizontal="left" vertical="center" wrapText="1"/>
    </xf>
    <xf numFmtId="1" fontId="68" fillId="31" borderId="33" xfId="45" applyNumberFormat="1" applyFont="1" applyFill="1" applyBorder="1" applyAlignment="1">
      <alignment horizontal="left" vertical="top" wrapText="1" indent="2"/>
    </xf>
    <xf numFmtId="0" fontId="49" fillId="0" borderId="33" xfId="45" applyFont="1" applyBorder="1" applyAlignment="1">
      <alignment horizontal="left" vertical="top" wrapText="1" indent="4"/>
    </xf>
    <xf numFmtId="0" fontId="5" fillId="29" borderId="37" xfId="51" applyFont="1" applyFill="1" applyBorder="1" applyAlignment="1">
      <alignment horizontal="center" vertical="center" wrapText="1"/>
    </xf>
    <xf numFmtId="0" fontId="5" fillId="29" borderId="12" xfId="51" applyFont="1" applyFill="1" applyBorder="1" applyAlignment="1">
      <alignment horizontal="center" vertical="center" wrapText="1"/>
    </xf>
    <xf numFmtId="0" fontId="5" fillId="29" borderId="0" xfId="51" applyFont="1" applyFill="1" applyBorder="1" applyAlignment="1">
      <alignment horizontal="center" vertical="center" wrapText="1"/>
    </xf>
    <xf numFmtId="0" fontId="5" fillId="29" borderId="14" xfId="51" applyFont="1" applyFill="1" applyBorder="1" applyAlignment="1">
      <alignment horizontal="center" vertical="center" wrapText="1"/>
    </xf>
    <xf numFmtId="0" fontId="51" fillId="16" borderId="23" xfId="62" applyNumberFormat="1" applyFont="1" applyFill="1" applyBorder="1" applyAlignment="1">
      <alignment horizontal="center" vertical="center" wrapText="1"/>
    </xf>
    <xf numFmtId="0" fontId="51" fillId="16" borderId="24" xfId="62" applyNumberFormat="1" applyFont="1" applyFill="1" applyBorder="1" applyAlignment="1">
      <alignment horizontal="center" vertical="center" wrapText="1"/>
    </xf>
    <xf numFmtId="0" fontId="51" fillId="16" borderId="25" xfId="62" applyNumberFormat="1" applyFont="1" applyFill="1" applyBorder="1" applyAlignment="1">
      <alignment horizontal="center" vertical="center" wrapText="1"/>
    </xf>
    <xf numFmtId="0" fontId="51" fillId="16" borderId="26" xfId="62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4" fontId="30" fillId="0" borderId="0" xfId="0" applyNumberFormat="1" applyFont="1" applyFill="1"/>
    <xf numFmtId="0" fontId="32" fillId="0" borderId="0" xfId="0" applyFont="1" applyFill="1"/>
    <xf numFmtId="166" fontId="30" fillId="0" borderId="0" xfId="50" applyFont="1" applyFill="1"/>
    <xf numFmtId="166" fontId="31" fillId="0" borderId="0" xfId="50" applyFont="1" applyFill="1"/>
    <xf numFmtId="164" fontId="31" fillId="0" borderId="0" xfId="0" applyNumberFormat="1" applyFont="1" applyFill="1"/>
    <xf numFmtId="9" fontId="30" fillId="0" borderId="0" xfId="48" applyFont="1" applyFill="1"/>
    <xf numFmtId="180" fontId="30" fillId="0" borderId="0" xfId="50" applyNumberFormat="1" applyFont="1" applyFill="1"/>
  </cellXfs>
  <cellStyles count="63">
    <cellStyle name="SAPBEXaggData" xfId="1" xr:uid="{00000000-0005-0000-0000-000000000000}"/>
    <cellStyle name="SAPBEXaggDataEmph" xfId="2" xr:uid="{00000000-0005-0000-0000-000001000000}"/>
    <cellStyle name="SAPBEXaggItem" xfId="3" xr:uid="{00000000-0005-0000-0000-000002000000}"/>
    <cellStyle name="SAPBEXaggItemX" xfId="4" xr:uid="{00000000-0005-0000-0000-000003000000}"/>
    <cellStyle name="SAPBEXchaText" xfId="5" xr:uid="{00000000-0005-0000-0000-000004000000}"/>
    <cellStyle name="SAPBEXexcBad7" xfId="6" xr:uid="{00000000-0005-0000-0000-000005000000}"/>
    <cellStyle name="SAPBEXexcBad8" xfId="7" xr:uid="{00000000-0005-0000-0000-000006000000}"/>
    <cellStyle name="SAPBEXexcBad9" xfId="8" xr:uid="{00000000-0005-0000-0000-000007000000}"/>
    <cellStyle name="SAPBEXexcCritical4" xfId="9" xr:uid="{00000000-0005-0000-0000-000008000000}"/>
    <cellStyle name="SAPBEXexcCritical5" xfId="10" xr:uid="{00000000-0005-0000-0000-000009000000}"/>
    <cellStyle name="SAPBEXexcCritical6" xfId="11" xr:uid="{00000000-0005-0000-0000-00000A000000}"/>
    <cellStyle name="SAPBEXexcGood1" xfId="12" xr:uid="{00000000-0005-0000-0000-00000B000000}"/>
    <cellStyle name="SAPBEXexcGood2" xfId="13" xr:uid="{00000000-0005-0000-0000-00000C000000}"/>
    <cellStyle name="SAPBEXexcGood3" xfId="14" xr:uid="{00000000-0005-0000-0000-00000D000000}"/>
    <cellStyle name="SAPBEXfilterDrill" xfId="15" xr:uid="{00000000-0005-0000-0000-00000E000000}"/>
    <cellStyle name="SAPBEXfilterItem" xfId="16" xr:uid="{00000000-0005-0000-0000-00000F000000}"/>
    <cellStyle name="SAPBEXfilterText" xfId="17" xr:uid="{00000000-0005-0000-0000-000010000000}"/>
    <cellStyle name="SAPBEXformats" xfId="18" xr:uid="{00000000-0005-0000-0000-000011000000}"/>
    <cellStyle name="SAPBEXheaderItem" xfId="19" xr:uid="{00000000-0005-0000-0000-000012000000}"/>
    <cellStyle name="SAPBEXheaderText" xfId="20" xr:uid="{00000000-0005-0000-0000-000013000000}"/>
    <cellStyle name="SAPBEXHLevel0" xfId="21" xr:uid="{00000000-0005-0000-0000-000014000000}"/>
    <cellStyle name="SAPBEXHLevel0X" xfId="22" xr:uid="{00000000-0005-0000-0000-000015000000}"/>
    <cellStyle name="SAPBEXHLevel1" xfId="23" xr:uid="{00000000-0005-0000-0000-000016000000}"/>
    <cellStyle name="SAPBEXHLevel1X" xfId="24" xr:uid="{00000000-0005-0000-0000-000017000000}"/>
    <cellStyle name="SAPBEXHLevel2" xfId="25" xr:uid="{00000000-0005-0000-0000-000018000000}"/>
    <cellStyle name="SAPBEXHLevel2X" xfId="26" xr:uid="{00000000-0005-0000-0000-000019000000}"/>
    <cellStyle name="SAPBEXHLevel3" xfId="27" xr:uid="{00000000-0005-0000-0000-00001A000000}"/>
    <cellStyle name="SAPBEXHLevel3X" xfId="28" xr:uid="{00000000-0005-0000-0000-00001B000000}"/>
    <cellStyle name="SAPBEXresData" xfId="29" xr:uid="{00000000-0005-0000-0000-00001C000000}"/>
    <cellStyle name="SAPBEXresDataEmph" xfId="30" xr:uid="{00000000-0005-0000-0000-00001D000000}"/>
    <cellStyle name="SAPBEXresItem" xfId="31" xr:uid="{00000000-0005-0000-0000-00001E000000}"/>
    <cellStyle name="SAPBEXresItemX" xfId="32" xr:uid="{00000000-0005-0000-0000-00001F000000}"/>
    <cellStyle name="SAPBEXstdData" xfId="33" xr:uid="{00000000-0005-0000-0000-000020000000}"/>
    <cellStyle name="SAPBEXstdDataEmph" xfId="34" xr:uid="{00000000-0005-0000-0000-000021000000}"/>
    <cellStyle name="SAPBEXstdItem" xfId="35" xr:uid="{00000000-0005-0000-0000-000022000000}"/>
    <cellStyle name="SAPBEXstdItemX" xfId="36" xr:uid="{00000000-0005-0000-0000-000023000000}"/>
    <cellStyle name="SAPBEXtitle" xfId="37" xr:uid="{00000000-0005-0000-0000-000024000000}"/>
    <cellStyle name="SAPBEXundefined" xfId="38" xr:uid="{00000000-0005-0000-0000-000025000000}"/>
    <cellStyle name="Денежный 2" xfId="39" xr:uid="{00000000-0005-0000-0000-000026000000}"/>
    <cellStyle name="Обычный" xfId="0" builtinId="0"/>
    <cellStyle name="Обычный 11" xfId="40" xr:uid="{00000000-0005-0000-0000-000028000000}"/>
    <cellStyle name="Обычный 11 2 2" xfId="53" xr:uid="{00000000-0005-0000-0000-000029000000}"/>
    <cellStyle name="Обычный 13 2" xfId="55" xr:uid="{00000000-0005-0000-0000-00002A000000}"/>
    <cellStyle name="Обычный 2" xfId="41" xr:uid="{00000000-0005-0000-0000-00002B000000}"/>
    <cellStyle name="Обычный 2 12" xfId="58" xr:uid="{00000000-0005-0000-0000-00002C000000}"/>
    <cellStyle name="Обычный 2 12 5" xfId="61" xr:uid="{00000000-0005-0000-0000-00002D000000}"/>
    <cellStyle name="Обычный 2 2 2" xfId="42" xr:uid="{00000000-0005-0000-0000-00002E000000}"/>
    <cellStyle name="Обычный 3" xfId="43" xr:uid="{00000000-0005-0000-0000-00002F000000}"/>
    <cellStyle name="Обычный 4" xfId="44" xr:uid="{00000000-0005-0000-0000-000030000000}"/>
    <cellStyle name="Обычный 5" xfId="45" xr:uid="{00000000-0005-0000-0000-000031000000}"/>
    <cellStyle name="Обычный 8" xfId="51" xr:uid="{00000000-0005-0000-0000-000032000000}"/>
    <cellStyle name="Обычный_7310" xfId="52" xr:uid="{00000000-0005-0000-0000-000033000000}"/>
    <cellStyle name="Обычный_Sheet1" xfId="46" xr:uid="{00000000-0005-0000-0000-000034000000}"/>
    <cellStyle name="Обычный_Лист1" xfId="47" xr:uid="{00000000-0005-0000-0000-000035000000}"/>
    <cellStyle name="Обычный_Лист3" xfId="62" xr:uid="{00000000-0005-0000-0000-000036000000}"/>
    <cellStyle name="Обычный_Лист5" xfId="59" xr:uid="{00000000-0005-0000-0000-000037000000}"/>
    <cellStyle name="Обычный_Лист6" xfId="60" xr:uid="{00000000-0005-0000-0000-000038000000}"/>
    <cellStyle name="Процентный" xfId="48" builtinId="5"/>
    <cellStyle name="Процентный 4" xfId="49" xr:uid="{00000000-0005-0000-0000-00003A000000}"/>
    <cellStyle name="Процентный 4 5 2" xfId="56" xr:uid="{00000000-0005-0000-0000-00003B000000}"/>
    <cellStyle name="Финансовый" xfId="50" builtinId="3"/>
    <cellStyle name="Финансовый 3 5" xfId="54" xr:uid="{00000000-0005-0000-0000-00003D000000}"/>
    <cellStyle name="Финансовый 38 2" xfId="57" xr:uid="{00000000-0005-0000-0000-00003E000000}"/>
  </cellStyles>
  <dxfs count="0"/>
  <tableStyles count="0" defaultTableStyle="TableStyleMedium2" defaultPivotStyle="PivotStyleLight16"/>
  <colors>
    <mruColors>
      <color rgb="FF66FF33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2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2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2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305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669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2</xdr:col>
      <xdr:colOff>0</xdr:colOff>
      <xdr:row>33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33</xdr:row>
      <xdr:rowOff>0</xdr:rowOff>
    </xdr:from>
    <xdr:to>
      <xdr:col>2</xdr:col>
      <xdr:colOff>0</xdr:colOff>
      <xdr:row>63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63</xdr:row>
      <xdr:rowOff>0</xdr:rowOff>
    </xdr:from>
    <xdr:to>
      <xdr:col>2</xdr:col>
      <xdr:colOff>0</xdr:colOff>
      <xdr:row>93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93</xdr:row>
      <xdr:rowOff>0</xdr:rowOff>
    </xdr:from>
    <xdr:to>
      <xdr:col>2</xdr:col>
      <xdr:colOff>0</xdr:colOff>
      <xdr:row>123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123</xdr:row>
      <xdr:rowOff>0</xdr:rowOff>
    </xdr:from>
    <xdr:to>
      <xdr:col>2</xdr:col>
      <xdr:colOff>0</xdr:colOff>
      <xdr:row>153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153</xdr:row>
      <xdr:rowOff>0</xdr:rowOff>
    </xdr:from>
    <xdr:to>
      <xdr:col>2</xdr:col>
      <xdr:colOff>0</xdr:colOff>
      <xdr:row>183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4825"/>
          <a:ext cx="3019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0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0/&#1048;&#1055;/&#1040;&#1084;&#1086;&#1088;&#1090;&#1080;&#1079;&#1072;&#1094;&#1080;&#1103;%20&#1080;%20&#1044;&#1059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прибыль"/>
      <sheetName val="источники инвест"/>
    </sheetNames>
    <sheetDataSet>
      <sheetData sheetId="0">
        <row r="1333">
          <cell r="K1333">
            <v>35173477.716666669</v>
          </cell>
          <cell r="L1333">
            <v>37173477.716666669</v>
          </cell>
          <cell r="M1333">
            <v>39173477.716666669</v>
          </cell>
          <cell r="N1333">
            <v>41173477.716666669</v>
          </cell>
          <cell r="O1333">
            <v>43173477.716666669</v>
          </cell>
        </row>
        <row r="1340">
          <cell r="H1340">
            <v>4280401.21</v>
          </cell>
          <cell r="I1340">
            <v>4280401.21</v>
          </cell>
          <cell r="J1340">
            <v>4280401.21</v>
          </cell>
          <cell r="K1340">
            <v>4280401.21</v>
          </cell>
          <cell r="L1340">
            <v>4280401.21</v>
          </cell>
        </row>
        <row r="1347">
          <cell r="K1347">
            <v>7384688.5700000003</v>
          </cell>
          <cell r="L1347">
            <v>7384688.5700000003</v>
          </cell>
          <cell r="M1347">
            <v>7384688.5700000003</v>
          </cell>
          <cell r="N1347">
            <v>7384688.5700000003</v>
          </cell>
          <cell r="O1347">
            <v>7384688.5700000003</v>
          </cell>
        </row>
        <row r="1354">
          <cell r="K1354">
            <v>409605.96</v>
          </cell>
          <cell r="L1354">
            <v>409605.96</v>
          </cell>
          <cell r="M1354">
            <v>409605.96</v>
          </cell>
          <cell r="N1354">
            <v>409605.96</v>
          </cell>
          <cell r="O1354">
            <v>409605.96</v>
          </cell>
        </row>
        <row r="1361">
          <cell r="K1361">
            <v>3331305.31</v>
          </cell>
          <cell r="L1361">
            <v>3331305.31</v>
          </cell>
          <cell r="M1361">
            <v>3331305.31</v>
          </cell>
          <cell r="N1361">
            <v>3331305.31</v>
          </cell>
          <cell r="O1361">
            <v>3331305.31</v>
          </cell>
        </row>
      </sheetData>
      <sheetData sheetId="1">
        <row r="18">
          <cell r="D18">
            <v>28212932.000654105</v>
          </cell>
          <cell r="E18">
            <v>27468376.986670189</v>
          </cell>
          <cell r="F18">
            <v>26435986.57268627</v>
          </cell>
          <cell r="G18">
            <v>25115760.758702349</v>
          </cell>
          <cell r="H18">
            <v>23507699.544718433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A1:F21"/>
  <sheetViews>
    <sheetView workbookViewId="0">
      <selection activeCell="B7" sqref="B7"/>
    </sheetView>
  </sheetViews>
  <sheetFormatPr defaultRowHeight="14.4" x14ac:dyDescent="0.3"/>
  <cols>
    <col min="1" max="1" width="56.33203125" customWidth="1"/>
    <col min="2" max="6" width="10" bestFit="1" customWidth="1"/>
  </cols>
  <sheetData>
    <row r="1" spans="1:6" x14ac:dyDescent="0.3">
      <c r="A1" s="213" t="s">
        <v>358</v>
      </c>
      <c r="B1" s="213">
        <v>2021</v>
      </c>
      <c r="C1" s="213">
        <f>B1+1</f>
        <v>2022</v>
      </c>
      <c r="D1" s="213">
        <f>C1+1</f>
        <v>2023</v>
      </c>
      <c r="E1" s="213">
        <f>D1+1</f>
        <v>2024</v>
      </c>
      <c r="F1" s="213">
        <f>E1+1</f>
        <v>2025</v>
      </c>
    </row>
    <row r="2" spans="1:6" x14ac:dyDescent="0.3">
      <c r="A2" s="213" t="s">
        <v>364</v>
      </c>
      <c r="B2" s="213"/>
      <c r="C2" s="213"/>
      <c r="D2" s="213"/>
      <c r="E2" s="213"/>
      <c r="F2" s="213"/>
    </row>
    <row r="3" spans="1:6" x14ac:dyDescent="0.3">
      <c r="A3" s="214" t="s">
        <v>218</v>
      </c>
      <c r="B3" s="215" t="e">
        <f>произ!I107</f>
        <v>#REF!</v>
      </c>
      <c r="C3" s="215" t="e">
        <f>произ!J107</f>
        <v>#REF!</v>
      </c>
      <c r="D3" s="215" t="e">
        <f>произ!K107</f>
        <v>#REF!</v>
      </c>
      <c r="E3" s="215" t="e">
        <f>произ!L107</f>
        <v>#REF!</v>
      </c>
      <c r="F3" s="215" t="e">
        <f>произ!M107</f>
        <v>#REF!</v>
      </c>
    </row>
    <row r="4" spans="1:6" x14ac:dyDescent="0.3">
      <c r="A4" s="214" t="s">
        <v>219</v>
      </c>
      <c r="B4" s="215">
        <f>произ!I108</f>
        <v>2615.0472000000004</v>
      </c>
      <c r="C4" s="215">
        <f>произ!J108</f>
        <v>2824.2509760000007</v>
      </c>
      <c r="D4" s="215">
        <f>произ!K108</f>
        <v>3050.1910540800009</v>
      </c>
      <c r="E4" s="215">
        <f>произ!L108</f>
        <v>3294.2063384064013</v>
      </c>
      <c r="F4" s="215">
        <f>произ!M108</f>
        <v>3557.7428454789138</v>
      </c>
    </row>
    <row r="5" spans="1:6" x14ac:dyDescent="0.3">
      <c r="A5" s="213" t="s">
        <v>365</v>
      </c>
      <c r="B5" s="215"/>
      <c r="C5" s="215"/>
      <c r="D5" s="215"/>
      <c r="E5" s="215"/>
      <c r="F5" s="215"/>
    </row>
    <row r="6" spans="1:6" x14ac:dyDescent="0.3">
      <c r="A6" s="214" t="s">
        <v>218</v>
      </c>
      <c r="B6" s="215" t="e">
        <f>'подача воды по МТ'!#REF!</f>
        <v>#REF!</v>
      </c>
      <c r="C6" s="215" t="e">
        <f>'подача воды по МТ'!#REF!</f>
        <v>#REF!</v>
      </c>
      <c r="D6" s="215" t="e">
        <f>'подача воды по МТ'!#REF!</f>
        <v>#REF!</v>
      </c>
      <c r="E6" s="215" t="e">
        <f>'подача воды по МТ'!#REF!</f>
        <v>#REF!</v>
      </c>
      <c r="F6" s="215" t="e">
        <f>'подача воды по МТ'!#REF!</f>
        <v>#REF!</v>
      </c>
    </row>
    <row r="7" spans="1:6" x14ac:dyDescent="0.3">
      <c r="A7" s="214" t="s">
        <v>219</v>
      </c>
      <c r="B7" s="215" t="e">
        <f>'подача воды по МТ'!#REF!</f>
        <v>#REF!</v>
      </c>
      <c r="C7" s="215" t="e">
        <f>'подача воды по МТ'!#REF!</f>
        <v>#REF!</v>
      </c>
      <c r="D7" s="215" t="e">
        <f>'подача воды по МТ'!#REF!</f>
        <v>#REF!</v>
      </c>
      <c r="E7" s="215" t="e">
        <f>'подача воды по МТ'!#REF!</f>
        <v>#REF!</v>
      </c>
      <c r="F7" s="215" t="e">
        <f>'подача воды по МТ'!#REF!</f>
        <v>#REF!</v>
      </c>
    </row>
    <row r="8" spans="1:6" x14ac:dyDescent="0.3">
      <c r="A8" s="213" t="s">
        <v>366</v>
      </c>
      <c r="B8" s="215"/>
      <c r="C8" s="215"/>
      <c r="D8" s="215"/>
      <c r="E8" s="215"/>
      <c r="F8" s="215"/>
    </row>
    <row r="9" spans="1:6" x14ac:dyDescent="0.3">
      <c r="A9" s="214" t="s">
        <v>218</v>
      </c>
      <c r="B9" s="215" t="e">
        <f>водоотведение!#REF!</f>
        <v>#REF!</v>
      </c>
      <c r="C9" s="215" t="e">
        <f>водоотведение!#REF!</f>
        <v>#REF!</v>
      </c>
      <c r="D9" s="215" t="e">
        <f>водоотведение!#REF!</f>
        <v>#REF!</v>
      </c>
      <c r="E9" s="215" t="e">
        <f>водоотведение!#REF!</f>
        <v>#REF!</v>
      </c>
      <c r="F9" s="215" t="e">
        <f>водоотведение!#REF!</f>
        <v>#REF!</v>
      </c>
    </row>
    <row r="10" spans="1:6" x14ac:dyDescent="0.3">
      <c r="A10" s="214" t="s">
        <v>219</v>
      </c>
      <c r="B10" s="215" t="e">
        <f>водоотведение!#REF!</f>
        <v>#REF!</v>
      </c>
      <c r="C10" s="215" t="e">
        <f>водоотведение!#REF!</f>
        <v>#REF!</v>
      </c>
      <c r="D10" s="215" t="e">
        <f>водоотведение!#REF!</f>
        <v>#REF!</v>
      </c>
      <c r="E10" s="215" t="e">
        <f>водоотведение!#REF!</f>
        <v>#REF!</v>
      </c>
      <c r="F10" s="215" t="e">
        <f>водоотведение!#REF!</f>
        <v>#REF!</v>
      </c>
    </row>
    <row r="11" spans="1:6" x14ac:dyDescent="0.3">
      <c r="A11" s="213" t="s">
        <v>367</v>
      </c>
      <c r="B11" s="215" t="e">
        <f>'передач тепла'!I70</f>
        <v>#REF!</v>
      </c>
      <c r="C11" s="215" t="e">
        <f>'передач тепла'!J70</f>
        <v>#REF!</v>
      </c>
      <c r="D11" s="215" t="e">
        <f>'передач тепла'!K70</f>
        <v>#REF!</v>
      </c>
      <c r="E11" s="215" t="e">
        <f>'передач тепла'!L70</f>
        <v>#REF!</v>
      </c>
      <c r="F11" s="215" t="e">
        <f>'передач тепла'!M70</f>
        <v>#REF!</v>
      </c>
    </row>
    <row r="12" spans="1:6" x14ac:dyDescent="0.3">
      <c r="A12" s="213" t="s">
        <v>368</v>
      </c>
      <c r="B12" s="215" t="e">
        <f>#REF!</f>
        <v>#REF!</v>
      </c>
      <c r="C12" s="215" t="e">
        <f>#REF!</f>
        <v>#REF!</v>
      </c>
      <c r="D12" s="215" t="e">
        <f>#REF!</f>
        <v>#REF!</v>
      </c>
      <c r="E12" s="215" t="e">
        <f>#REF!</f>
        <v>#REF!</v>
      </c>
      <c r="F12" s="215" t="e">
        <f>#REF!</f>
        <v>#REF!</v>
      </c>
    </row>
    <row r="17" spans="1:6" x14ac:dyDescent="0.3">
      <c r="A17" s="213" t="s">
        <v>362</v>
      </c>
      <c r="B17" s="213">
        <v>2021</v>
      </c>
      <c r="C17" s="213">
        <f>B17+1</f>
        <v>2022</v>
      </c>
      <c r="D17" s="213">
        <f>C17+1</f>
        <v>2023</v>
      </c>
      <c r="E17" s="213">
        <f>D17+1</f>
        <v>2024</v>
      </c>
      <c r="F17" s="213">
        <f>E17+1</f>
        <v>2025</v>
      </c>
    </row>
    <row r="18" spans="1:6" x14ac:dyDescent="0.3">
      <c r="A18" s="212" t="s">
        <v>360</v>
      </c>
      <c r="B18" s="215" t="e">
        <f>водоотведение!#REF!+'подача воды по МТ'!#REF!+'передач тепла'!I40</f>
        <v>#REF!</v>
      </c>
      <c r="C18" s="215" t="e">
        <f>водоотведение!#REF!+'подача воды по МТ'!#REF!+'передач тепла'!J40</f>
        <v>#REF!</v>
      </c>
      <c r="D18" s="215" t="e">
        <f>водоотведение!#REF!+'подача воды по МТ'!#REF!+'передач тепла'!K40</f>
        <v>#REF!</v>
      </c>
      <c r="E18" s="215" t="e">
        <f>водоотведение!#REF!+'подача воды по МТ'!#REF!+'передач тепла'!L40</f>
        <v>#REF!</v>
      </c>
      <c r="F18" s="215" t="e">
        <f>водоотведение!#REF!+'подача воды по МТ'!#REF!+'передач тепла'!M40</f>
        <v>#REF!</v>
      </c>
    </row>
    <row r="19" spans="1:6" x14ac:dyDescent="0.3">
      <c r="A19" s="212" t="s">
        <v>63</v>
      </c>
      <c r="B19" s="215" t="e">
        <f>водоотведение!#REF!+'подача воды по МТ'!#REF!+произ!I25+'передач тепла'!I11+#REF!</f>
        <v>#REF!</v>
      </c>
      <c r="C19" s="215" t="e">
        <f>водоотведение!#REF!+'подача воды по МТ'!#REF!+произ!J25+'передач тепла'!J11+#REF!</f>
        <v>#REF!</v>
      </c>
      <c r="D19" s="215" t="e">
        <f>водоотведение!#REF!+'подача воды по МТ'!#REF!+произ!K25+'передач тепла'!K11+#REF!</f>
        <v>#REF!</v>
      </c>
      <c r="E19" s="215" t="e">
        <f>водоотведение!#REF!+'подача воды по МТ'!#REF!+произ!L25+'передач тепла'!L11+#REF!</f>
        <v>#REF!</v>
      </c>
      <c r="F19" s="215" t="e">
        <f>водоотведение!#REF!+'подача воды по МТ'!#REF!+произ!M25+'передач тепла'!M11+#REF!</f>
        <v>#REF!</v>
      </c>
    </row>
    <row r="20" spans="1:6" x14ac:dyDescent="0.3">
      <c r="A20" s="216" t="s">
        <v>361</v>
      </c>
      <c r="B20" s="217" t="e">
        <f>B18+B19</f>
        <v>#REF!</v>
      </c>
      <c r="C20" s="217" t="e">
        <f>C18+C19</f>
        <v>#REF!</v>
      </c>
      <c r="D20" s="217" t="e">
        <f>D18+D19</f>
        <v>#REF!</v>
      </c>
      <c r="E20" s="217" t="e">
        <f>E18+E19</f>
        <v>#REF!</v>
      </c>
      <c r="F20" s="217" t="e">
        <f>F18+F19</f>
        <v>#REF!</v>
      </c>
    </row>
    <row r="21" spans="1:6" x14ac:dyDescent="0.3">
      <c r="A21" s="218" t="s">
        <v>363</v>
      </c>
      <c r="B21" s="219" t="e">
        <f>B20/12</f>
        <v>#REF!</v>
      </c>
      <c r="C21" s="219" t="e">
        <f>C20/12</f>
        <v>#REF!</v>
      </c>
      <c r="D21" s="219" t="e">
        <f>D20/12</f>
        <v>#REF!</v>
      </c>
      <c r="E21" s="219" t="e">
        <f>E20/12</f>
        <v>#REF!</v>
      </c>
      <c r="F21" s="219" t="e">
        <f>F20/12</f>
        <v>#REF!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6"/>
  <sheetViews>
    <sheetView workbookViewId="0">
      <selection activeCell="C189" sqref="C189"/>
    </sheetView>
  </sheetViews>
  <sheetFormatPr defaultRowHeight="14.4" outlineLevelRow="3" x14ac:dyDescent="0.3"/>
  <cols>
    <col min="1" max="1" width="30.6640625" style="236" customWidth="1"/>
    <col min="2" max="2" width="19.33203125" style="236" hidden="1" customWidth="1"/>
    <col min="3" max="3" width="21.6640625" customWidth="1"/>
    <col min="4" max="4" width="22" customWidth="1"/>
    <col min="5" max="5" width="18.5546875" customWidth="1"/>
    <col min="6" max="6" width="18.6640625" customWidth="1"/>
    <col min="7" max="7" width="22" customWidth="1"/>
    <col min="8" max="8" width="23.88671875" customWidth="1"/>
    <col min="9" max="255" width="9.109375" customWidth="1"/>
    <col min="256" max="256" width="30.6640625" customWidth="1"/>
    <col min="257" max="257" width="19.33203125" customWidth="1"/>
    <col min="258" max="258" width="17.88671875" customWidth="1"/>
    <col min="259" max="511" width="9.109375" customWidth="1"/>
    <col min="512" max="512" width="30.6640625" customWidth="1"/>
    <col min="513" max="513" width="19.33203125" customWidth="1"/>
    <col min="514" max="514" width="17.88671875" customWidth="1"/>
    <col min="515" max="767" width="9.109375" customWidth="1"/>
    <col min="768" max="768" width="30.6640625" customWidth="1"/>
    <col min="769" max="769" width="19.33203125" customWidth="1"/>
    <col min="770" max="770" width="17.88671875" customWidth="1"/>
    <col min="771" max="1023" width="9.109375" customWidth="1"/>
    <col min="1024" max="1024" width="30.6640625" customWidth="1"/>
    <col min="1025" max="1025" width="19.33203125" customWidth="1"/>
    <col min="1026" max="1026" width="17.88671875" customWidth="1"/>
    <col min="1027" max="1279" width="9.109375" customWidth="1"/>
    <col min="1280" max="1280" width="30.6640625" customWidth="1"/>
    <col min="1281" max="1281" width="19.33203125" customWidth="1"/>
    <col min="1282" max="1282" width="17.88671875" customWidth="1"/>
    <col min="1283" max="1535" width="9.109375" customWidth="1"/>
    <col min="1536" max="1536" width="30.6640625" customWidth="1"/>
    <col min="1537" max="1537" width="19.33203125" customWidth="1"/>
    <col min="1538" max="1538" width="17.88671875" customWidth="1"/>
    <col min="1539" max="1791" width="9.109375" customWidth="1"/>
    <col min="1792" max="1792" width="30.6640625" customWidth="1"/>
    <col min="1793" max="1793" width="19.33203125" customWidth="1"/>
    <col min="1794" max="1794" width="17.88671875" customWidth="1"/>
    <col min="1795" max="2047" width="9.109375" customWidth="1"/>
    <col min="2048" max="2048" width="30.6640625" customWidth="1"/>
    <col min="2049" max="2049" width="19.33203125" customWidth="1"/>
    <col min="2050" max="2050" width="17.88671875" customWidth="1"/>
    <col min="2051" max="2303" width="9.109375" customWidth="1"/>
    <col min="2304" max="2304" width="30.6640625" customWidth="1"/>
    <col min="2305" max="2305" width="19.33203125" customWidth="1"/>
    <col min="2306" max="2306" width="17.88671875" customWidth="1"/>
    <col min="2307" max="2559" width="9.109375" customWidth="1"/>
    <col min="2560" max="2560" width="30.6640625" customWidth="1"/>
    <col min="2561" max="2561" width="19.33203125" customWidth="1"/>
    <col min="2562" max="2562" width="17.88671875" customWidth="1"/>
    <col min="2563" max="2815" width="9.109375" customWidth="1"/>
    <col min="2816" max="2816" width="30.6640625" customWidth="1"/>
    <col min="2817" max="2817" width="19.33203125" customWidth="1"/>
    <col min="2818" max="2818" width="17.88671875" customWidth="1"/>
    <col min="2819" max="3071" width="9.109375" customWidth="1"/>
    <col min="3072" max="3072" width="30.6640625" customWidth="1"/>
    <col min="3073" max="3073" width="19.33203125" customWidth="1"/>
    <col min="3074" max="3074" width="17.88671875" customWidth="1"/>
    <col min="3075" max="3327" width="9.109375" customWidth="1"/>
    <col min="3328" max="3328" width="30.6640625" customWidth="1"/>
    <col min="3329" max="3329" width="19.33203125" customWidth="1"/>
    <col min="3330" max="3330" width="17.88671875" customWidth="1"/>
    <col min="3331" max="3583" width="9.109375" customWidth="1"/>
    <col min="3584" max="3584" width="30.6640625" customWidth="1"/>
    <col min="3585" max="3585" width="19.33203125" customWidth="1"/>
    <col min="3586" max="3586" width="17.88671875" customWidth="1"/>
    <col min="3587" max="3839" width="9.109375" customWidth="1"/>
    <col min="3840" max="3840" width="30.6640625" customWidth="1"/>
    <col min="3841" max="3841" width="19.33203125" customWidth="1"/>
    <col min="3842" max="3842" width="17.88671875" customWidth="1"/>
    <col min="3843" max="4095" width="9.109375" customWidth="1"/>
    <col min="4096" max="4096" width="30.6640625" customWidth="1"/>
    <col min="4097" max="4097" width="19.33203125" customWidth="1"/>
    <col min="4098" max="4098" width="17.88671875" customWidth="1"/>
    <col min="4099" max="4351" width="9.109375" customWidth="1"/>
    <col min="4352" max="4352" width="30.6640625" customWidth="1"/>
    <col min="4353" max="4353" width="19.33203125" customWidth="1"/>
    <col min="4354" max="4354" width="17.88671875" customWidth="1"/>
    <col min="4355" max="4607" width="9.109375" customWidth="1"/>
    <col min="4608" max="4608" width="30.6640625" customWidth="1"/>
    <col min="4609" max="4609" width="19.33203125" customWidth="1"/>
    <col min="4610" max="4610" width="17.88671875" customWidth="1"/>
    <col min="4611" max="4863" width="9.109375" customWidth="1"/>
    <col min="4864" max="4864" width="30.6640625" customWidth="1"/>
    <col min="4865" max="4865" width="19.33203125" customWidth="1"/>
    <col min="4866" max="4866" width="17.88671875" customWidth="1"/>
    <col min="4867" max="5119" width="9.109375" customWidth="1"/>
    <col min="5120" max="5120" width="30.6640625" customWidth="1"/>
    <col min="5121" max="5121" width="19.33203125" customWidth="1"/>
    <col min="5122" max="5122" width="17.88671875" customWidth="1"/>
    <col min="5123" max="5375" width="9.109375" customWidth="1"/>
    <col min="5376" max="5376" width="30.6640625" customWidth="1"/>
    <col min="5377" max="5377" width="19.33203125" customWidth="1"/>
    <col min="5378" max="5378" width="17.88671875" customWidth="1"/>
    <col min="5379" max="5631" width="9.109375" customWidth="1"/>
    <col min="5632" max="5632" width="30.6640625" customWidth="1"/>
    <col min="5633" max="5633" width="19.33203125" customWidth="1"/>
    <col min="5634" max="5634" width="17.88671875" customWidth="1"/>
    <col min="5635" max="5887" width="9.109375" customWidth="1"/>
    <col min="5888" max="5888" width="30.6640625" customWidth="1"/>
    <col min="5889" max="5889" width="19.33203125" customWidth="1"/>
    <col min="5890" max="5890" width="17.88671875" customWidth="1"/>
    <col min="5891" max="6143" width="9.109375" customWidth="1"/>
    <col min="6144" max="6144" width="30.6640625" customWidth="1"/>
    <col min="6145" max="6145" width="19.33203125" customWidth="1"/>
    <col min="6146" max="6146" width="17.88671875" customWidth="1"/>
    <col min="6147" max="6399" width="9.109375" customWidth="1"/>
    <col min="6400" max="6400" width="30.6640625" customWidth="1"/>
    <col min="6401" max="6401" width="19.33203125" customWidth="1"/>
    <col min="6402" max="6402" width="17.88671875" customWidth="1"/>
    <col min="6403" max="6655" width="9.109375" customWidth="1"/>
    <col min="6656" max="6656" width="30.6640625" customWidth="1"/>
    <col min="6657" max="6657" width="19.33203125" customWidth="1"/>
    <col min="6658" max="6658" width="17.88671875" customWidth="1"/>
    <col min="6659" max="6911" width="9.109375" customWidth="1"/>
    <col min="6912" max="6912" width="30.6640625" customWidth="1"/>
    <col min="6913" max="6913" width="19.33203125" customWidth="1"/>
    <col min="6914" max="6914" width="17.88671875" customWidth="1"/>
    <col min="6915" max="7167" width="9.109375" customWidth="1"/>
    <col min="7168" max="7168" width="30.6640625" customWidth="1"/>
    <col min="7169" max="7169" width="19.33203125" customWidth="1"/>
    <col min="7170" max="7170" width="17.88671875" customWidth="1"/>
    <col min="7171" max="7423" width="9.109375" customWidth="1"/>
    <col min="7424" max="7424" width="30.6640625" customWidth="1"/>
    <col min="7425" max="7425" width="19.33203125" customWidth="1"/>
    <col min="7426" max="7426" width="17.88671875" customWidth="1"/>
    <col min="7427" max="7679" width="9.109375" customWidth="1"/>
    <col min="7680" max="7680" width="30.6640625" customWidth="1"/>
    <col min="7681" max="7681" width="19.33203125" customWidth="1"/>
    <col min="7682" max="7682" width="17.88671875" customWidth="1"/>
    <col min="7683" max="7935" width="9.109375" customWidth="1"/>
    <col min="7936" max="7936" width="30.6640625" customWidth="1"/>
    <col min="7937" max="7937" width="19.33203125" customWidth="1"/>
    <col min="7938" max="7938" width="17.88671875" customWidth="1"/>
    <col min="7939" max="8191" width="9.109375" customWidth="1"/>
    <col min="8192" max="8192" width="30.6640625" customWidth="1"/>
    <col min="8193" max="8193" width="19.33203125" customWidth="1"/>
    <col min="8194" max="8194" width="17.88671875" customWidth="1"/>
    <col min="8195" max="8447" width="9.109375" customWidth="1"/>
    <col min="8448" max="8448" width="30.6640625" customWidth="1"/>
    <col min="8449" max="8449" width="19.33203125" customWidth="1"/>
    <col min="8450" max="8450" width="17.88671875" customWidth="1"/>
    <col min="8451" max="8703" width="9.109375" customWidth="1"/>
    <col min="8704" max="8704" width="30.6640625" customWidth="1"/>
    <col min="8705" max="8705" width="19.33203125" customWidth="1"/>
    <col min="8706" max="8706" width="17.88671875" customWidth="1"/>
    <col min="8707" max="8959" width="9.109375" customWidth="1"/>
    <col min="8960" max="8960" width="30.6640625" customWidth="1"/>
    <col min="8961" max="8961" width="19.33203125" customWidth="1"/>
    <col min="8962" max="8962" width="17.88671875" customWidth="1"/>
    <col min="8963" max="9215" width="9.109375" customWidth="1"/>
    <col min="9216" max="9216" width="30.6640625" customWidth="1"/>
    <col min="9217" max="9217" width="19.33203125" customWidth="1"/>
    <col min="9218" max="9218" width="17.88671875" customWidth="1"/>
    <col min="9219" max="9471" width="9.109375" customWidth="1"/>
    <col min="9472" max="9472" width="30.6640625" customWidth="1"/>
    <col min="9473" max="9473" width="19.33203125" customWidth="1"/>
    <col min="9474" max="9474" width="17.88671875" customWidth="1"/>
    <col min="9475" max="9727" width="9.109375" customWidth="1"/>
    <col min="9728" max="9728" width="30.6640625" customWidth="1"/>
    <col min="9729" max="9729" width="19.33203125" customWidth="1"/>
    <col min="9730" max="9730" width="17.88671875" customWidth="1"/>
    <col min="9731" max="9983" width="9.109375" customWidth="1"/>
    <col min="9984" max="9984" width="30.6640625" customWidth="1"/>
    <col min="9985" max="9985" width="19.33203125" customWidth="1"/>
    <col min="9986" max="9986" width="17.88671875" customWidth="1"/>
    <col min="9987" max="10239" width="9.109375" customWidth="1"/>
    <col min="10240" max="10240" width="30.6640625" customWidth="1"/>
    <col min="10241" max="10241" width="19.33203125" customWidth="1"/>
    <col min="10242" max="10242" width="17.88671875" customWidth="1"/>
    <col min="10243" max="10495" width="9.109375" customWidth="1"/>
    <col min="10496" max="10496" width="30.6640625" customWidth="1"/>
    <col min="10497" max="10497" width="19.33203125" customWidth="1"/>
    <col min="10498" max="10498" width="17.88671875" customWidth="1"/>
    <col min="10499" max="10751" width="9.109375" customWidth="1"/>
    <col min="10752" max="10752" width="30.6640625" customWidth="1"/>
    <col min="10753" max="10753" width="19.33203125" customWidth="1"/>
    <col min="10754" max="10754" width="17.88671875" customWidth="1"/>
    <col min="10755" max="11007" width="9.109375" customWidth="1"/>
    <col min="11008" max="11008" width="30.6640625" customWidth="1"/>
    <col min="11009" max="11009" width="19.33203125" customWidth="1"/>
    <col min="11010" max="11010" width="17.88671875" customWidth="1"/>
    <col min="11011" max="11263" width="9.109375" customWidth="1"/>
    <col min="11264" max="11264" width="30.6640625" customWidth="1"/>
    <col min="11265" max="11265" width="19.33203125" customWidth="1"/>
    <col min="11266" max="11266" width="17.88671875" customWidth="1"/>
    <col min="11267" max="11519" width="9.109375" customWidth="1"/>
    <col min="11520" max="11520" width="30.6640625" customWidth="1"/>
    <col min="11521" max="11521" width="19.33203125" customWidth="1"/>
    <col min="11522" max="11522" width="17.88671875" customWidth="1"/>
    <col min="11523" max="11775" width="9.109375" customWidth="1"/>
    <col min="11776" max="11776" width="30.6640625" customWidth="1"/>
    <col min="11777" max="11777" width="19.33203125" customWidth="1"/>
    <col min="11778" max="11778" width="17.88671875" customWidth="1"/>
    <col min="11779" max="12031" width="9.109375" customWidth="1"/>
    <col min="12032" max="12032" width="30.6640625" customWidth="1"/>
    <col min="12033" max="12033" width="19.33203125" customWidth="1"/>
    <col min="12034" max="12034" width="17.88671875" customWidth="1"/>
    <col min="12035" max="12287" width="9.109375" customWidth="1"/>
    <col min="12288" max="12288" width="30.6640625" customWidth="1"/>
    <col min="12289" max="12289" width="19.33203125" customWidth="1"/>
    <col min="12290" max="12290" width="17.88671875" customWidth="1"/>
    <col min="12291" max="12543" width="9.109375" customWidth="1"/>
    <col min="12544" max="12544" width="30.6640625" customWidth="1"/>
    <col min="12545" max="12545" width="19.33203125" customWidth="1"/>
    <col min="12546" max="12546" width="17.88671875" customWidth="1"/>
    <col min="12547" max="12799" width="9.109375" customWidth="1"/>
    <col min="12800" max="12800" width="30.6640625" customWidth="1"/>
    <col min="12801" max="12801" width="19.33203125" customWidth="1"/>
    <col min="12802" max="12802" width="17.88671875" customWidth="1"/>
    <col min="12803" max="13055" width="9.109375" customWidth="1"/>
    <col min="13056" max="13056" width="30.6640625" customWidth="1"/>
    <col min="13057" max="13057" width="19.33203125" customWidth="1"/>
    <col min="13058" max="13058" width="17.88671875" customWidth="1"/>
    <col min="13059" max="13311" width="9.109375" customWidth="1"/>
    <col min="13312" max="13312" width="30.6640625" customWidth="1"/>
    <col min="13313" max="13313" width="19.33203125" customWidth="1"/>
    <col min="13314" max="13314" width="17.88671875" customWidth="1"/>
    <col min="13315" max="13567" width="9.109375" customWidth="1"/>
    <col min="13568" max="13568" width="30.6640625" customWidth="1"/>
    <col min="13569" max="13569" width="19.33203125" customWidth="1"/>
    <col min="13570" max="13570" width="17.88671875" customWidth="1"/>
    <col min="13571" max="13823" width="9.109375" customWidth="1"/>
    <col min="13824" max="13824" width="30.6640625" customWidth="1"/>
    <col min="13825" max="13825" width="19.33203125" customWidth="1"/>
    <col min="13826" max="13826" width="17.88671875" customWidth="1"/>
    <col min="13827" max="14079" width="9.109375" customWidth="1"/>
    <col min="14080" max="14080" width="30.6640625" customWidth="1"/>
    <col min="14081" max="14081" width="19.33203125" customWidth="1"/>
    <col min="14082" max="14082" width="17.88671875" customWidth="1"/>
    <col min="14083" max="14335" width="9.109375" customWidth="1"/>
    <col min="14336" max="14336" width="30.6640625" customWidth="1"/>
    <col min="14337" max="14337" width="19.33203125" customWidth="1"/>
    <col min="14338" max="14338" width="17.88671875" customWidth="1"/>
    <col min="14339" max="14591" width="9.109375" customWidth="1"/>
    <col min="14592" max="14592" width="30.6640625" customWidth="1"/>
    <col min="14593" max="14593" width="19.33203125" customWidth="1"/>
    <col min="14594" max="14594" width="17.88671875" customWidth="1"/>
    <col min="14595" max="14847" width="9.109375" customWidth="1"/>
    <col min="14848" max="14848" width="30.6640625" customWidth="1"/>
    <col min="14849" max="14849" width="19.33203125" customWidth="1"/>
    <col min="14850" max="14850" width="17.88671875" customWidth="1"/>
    <col min="14851" max="15103" width="9.109375" customWidth="1"/>
    <col min="15104" max="15104" width="30.6640625" customWidth="1"/>
    <col min="15105" max="15105" width="19.33203125" customWidth="1"/>
    <col min="15106" max="15106" width="17.88671875" customWidth="1"/>
    <col min="15107" max="15359" width="9.109375" customWidth="1"/>
    <col min="15360" max="15360" width="30.6640625" customWidth="1"/>
    <col min="15361" max="15361" width="19.33203125" customWidth="1"/>
    <col min="15362" max="15362" width="17.88671875" customWidth="1"/>
    <col min="15363" max="15615" width="9.109375" customWidth="1"/>
    <col min="15616" max="15616" width="30.6640625" customWidth="1"/>
    <col min="15617" max="15617" width="19.33203125" customWidth="1"/>
    <col min="15618" max="15618" width="17.88671875" customWidth="1"/>
    <col min="15619" max="15871" width="9.109375" customWidth="1"/>
    <col min="15872" max="15872" width="30.6640625" customWidth="1"/>
    <col min="15873" max="15873" width="19.33203125" customWidth="1"/>
    <col min="15874" max="15874" width="17.88671875" customWidth="1"/>
    <col min="15875" max="16127" width="9.109375" customWidth="1"/>
    <col min="16128" max="16128" width="30.6640625" customWidth="1"/>
    <col min="16129" max="16129" width="19.33203125" customWidth="1"/>
    <col min="16130" max="16130" width="17.88671875" customWidth="1"/>
    <col min="16131" max="16383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596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7" ht="11.25" hidden="1" customHeight="1" x14ac:dyDescent="0.3">
      <c r="A177"/>
      <c r="B177"/>
    </row>
    <row r="178" spans="1:7" ht="11.25" hidden="1" customHeight="1" x14ac:dyDescent="0.3">
      <c r="A178"/>
      <c r="B178"/>
    </row>
    <row r="179" spans="1:7" ht="11.25" hidden="1" customHeight="1" x14ac:dyDescent="0.3">
      <c r="A179"/>
      <c r="B179"/>
    </row>
    <row r="180" spans="1:7" ht="11.25" hidden="1" customHeight="1" x14ac:dyDescent="0.3">
      <c r="A180"/>
      <c r="B180"/>
    </row>
    <row r="181" spans="1:7" ht="11.25" hidden="1" customHeight="1" x14ac:dyDescent="0.3">
      <c r="A181"/>
      <c r="B181"/>
    </row>
    <row r="182" spans="1:7" ht="11.25" hidden="1" customHeight="1" x14ac:dyDescent="0.3">
      <c r="A182"/>
      <c r="B182"/>
    </row>
    <row r="183" spans="1:7" ht="11.25" hidden="1" customHeight="1" x14ac:dyDescent="0.3">
      <c r="A183"/>
      <c r="B183"/>
    </row>
    <row r="184" spans="1:7" ht="11.25" hidden="1" customHeight="1" x14ac:dyDescent="0.3">
      <c r="A184"/>
      <c r="B184"/>
    </row>
    <row r="185" spans="1:7" s="236" customFormat="1" ht="9.9" hidden="1" customHeight="1" x14ac:dyDescent="0.3"/>
    <row r="186" spans="1:7" ht="12.75" customHeight="1" x14ac:dyDescent="0.3">
      <c r="A186" s="374" t="s">
        <v>411</v>
      </c>
      <c r="B186" s="374" t="s">
        <v>412</v>
      </c>
    </row>
    <row r="187" spans="1:7" ht="12.75" customHeight="1" x14ac:dyDescent="0.3">
      <c r="A187" s="374" t="s">
        <v>413</v>
      </c>
      <c r="B187" s="375" t="s">
        <v>414</v>
      </c>
      <c r="C187" s="609" t="s">
        <v>351</v>
      </c>
      <c r="D187" s="610" t="s">
        <v>354</v>
      </c>
      <c r="E187" s="609" t="s">
        <v>520</v>
      </c>
      <c r="F187" s="610" t="s">
        <v>356</v>
      </c>
      <c r="G187" s="609" t="s">
        <v>357</v>
      </c>
    </row>
    <row r="188" spans="1:7" ht="35.25" customHeight="1" x14ac:dyDescent="0.3">
      <c r="A188" s="374" t="s">
        <v>417</v>
      </c>
      <c r="B188" s="376"/>
      <c r="C188" s="609"/>
      <c r="D188" s="610"/>
      <c r="E188" s="609"/>
      <c r="F188" s="610"/>
      <c r="G188" s="609"/>
    </row>
    <row r="189" spans="1:7" ht="12.75" customHeight="1" x14ac:dyDescent="0.3">
      <c r="A189" s="377" t="s">
        <v>415</v>
      </c>
      <c r="B189" s="378"/>
      <c r="C189" s="272">
        <v>0.621</v>
      </c>
      <c r="D189" s="273">
        <v>7.0999999999999994E-2</v>
      </c>
      <c r="E189" s="272">
        <v>0.14399999999999999</v>
      </c>
      <c r="F189" s="273">
        <v>4.2000000000000003E-2</v>
      </c>
      <c r="G189" s="272">
        <v>0.122</v>
      </c>
    </row>
    <row r="190" spans="1:7" ht="12.75" customHeight="1" x14ac:dyDescent="0.3">
      <c r="A190" s="268">
        <v>7210</v>
      </c>
      <c r="B190" s="269">
        <v>36467994.789999999</v>
      </c>
    </row>
    <row r="191" spans="1:7" ht="12.75" customHeight="1" outlineLevel="1" x14ac:dyDescent="0.3">
      <c r="A191" s="381" t="s">
        <v>418</v>
      </c>
      <c r="B191" s="382">
        <v>36467994.789999999</v>
      </c>
    </row>
    <row r="192" spans="1:7" ht="12" customHeight="1" outlineLevel="2" x14ac:dyDescent="0.3">
      <c r="A192" s="249" t="s">
        <v>421</v>
      </c>
      <c r="B192" s="267"/>
    </row>
    <row r="193" spans="1:8" ht="12" customHeight="1" outlineLevel="3" x14ac:dyDescent="0.3">
      <c r="A193" s="251" t="s">
        <v>421</v>
      </c>
      <c r="B193" s="252"/>
    </row>
    <row r="194" spans="1:8" ht="23.25" customHeight="1" outlineLevel="2" x14ac:dyDescent="0.3">
      <c r="A194" s="249" t="s">
        <v>470</v>
      </c>
      <c r="B194" s="250">
        <v>40746.120000000003</v>
      </c>
      <c r="C194" s="277">
        <v>25303.340520000002</v>
      </c>
      <c r="D194" s="278">
        <v>2892.9745199999998</v>
      </c>
      <c r="E194" s="277">
        <v>5867.44128</v>
      </c>
      <c r="F194" s="278">
        <v>1711.3370400000001</v>
      </c>
      <c r="G194" s="277">
        <v>4971.02664</v>
      </c>
    </row>
    <row r="195" spans="1:8" ht="23.25" customHeight="1" outlineLevel="2" x14ac:dyDescent="0.3">
      <c r="A195" s="249" t="s">
        <v>422</v>
      </c>
      <c r="B195" s="250">
        <v>110304.11</v>
      </c>
      <c r="C195" s="277">
        <v>68498.852310000002</v>
      </c>
      <c r="D195" s="278">
        <v>7831.591809999999</v>
      </c>
      <c r="E195" s="277">
        <v>15883.791839999998</v>
      </c>
      <c r="F195" s="278">
        <v>4632.7726200000006</v>
      </c>
      <c r="G195" s="277">
        <v>13457.101419999999</v>
      </c>
    </row>
    <row r="196" spans="1:8" ht="23.25" customHeight="1" outlineLevel="2" x14ac:dyDescent="0.3">
      <c r="A196" s="249" t="s">
        <v>424</v>
      </c>
      <c r="B196" s="250">
        <v>172810.74</v>
      </c>
      <c r="C196" s="277">
        <v>107315.46953999999</v>
      </c>
      <c r="D196" s="278">
        <v>12269.562539999999</v>
      </c>
      <c r="E196" s="277">
        <v>24884.746559999996</v>
      </c>
      <c r="F196" s="278">
        <v>7258.0510800000002</v>
      </c>
      <c r="G196" s="277">
        <v>21082.91028</v>
      </c>
    </row>
    <row r="197" spans="1:8" ht="12" customHeight="1" outlineLevel="2" x14ac:dyDescent="0.3">
      <c r="A197" s="249" t="s">
        <v>429</v>
      </c>
      <c r="B197" s="250">
        <v>20616.07</v>
      </c>
      <c r="C197" s="277">
        <v>12802.579470000001</v>
      </c>
      <c r="D197" s="278">
        <v>1463.7409699999998</v>
      </c>
      <c r="E197" s="277">
        <v>2968.7140799999997</v>
      </c>
      <c r="F197" s="278">
        <v>865.87494000000004</v>
      </c>
      <c r="G197" s="277">
        <v>2515.1605399999999</v>
      </c>
    </row>
    <row r="198" spans="1:8" ht="12" customHeight="1" outlineLevel="2" x14ac:dyDescent="0.3">
      <c r="A198" s="249" t="s">
        <v>434</v>
      </c>
      <c r="B198" s="250">
        <v>37321.43</v>
      </c>
      <c r="C198" s="277">
        <v>23176.608029999999</v>
      </c>
      <c r="D198" s="278">
        <v>2649.8215299999997</v>
      </c>
      <c r="E198" s="277">
        <v>5374.2859199999994</v>
      </c>
      <c r="F198" s="278">
        <v>1567.5000600000001</v>
      </c>
      <c r="G198" s="277">
        <v>4553.2144600000001</v>
      </c>
    </row>
    <row r="199" spans="1:8" s="336" customFormat="1" ht="12" customHeight="1" outlineLevel="2" x14ac:dyDescent="0.3">
      <c r="A199" s="388" t="s">
        <v>437</v>
      </c>
      <c r="B199" s="389">
        <v>19575904</v>
      </c>
      <c r="C199" s="390">
        <v>12156636.384</v>
      </c>
      <c r="D199" s="390">
        <v>1389889.1839999999</v>
      </c>
      <c r="E199" s="390">
        <v>2818930.176</v>
      </c>
      <c r="F199" s="390"/>
      <c r="G199" s="390">
        <v>2388260.2880000002</v>
      </c>
      <c r="H199" s="336" t="s">
        <v>36</v>
      </c>
    </row>
    <row r="200" spans="1:8" s="336" customFormat="1" ht="12" customHeight="1" outlineLevel="2" x14ac:dyDescent="0.3">
      <c r="A200" s="388" t="s">
        <v>500</v>
      </c>
      <c r="B200" s="389">
        <v>2272420</v>
      </c>
      <c r="C200" s="390">
        <v>1411172.82</v>
      </c>
      <c r="D200" s="390">
        <v>161341.81999999998</v>
      </c>
      <c r="E200" s="390">
        <v>327228.48</v>
      </c>
      <c r="F200" s="390">
        <v>95441.64</v>
      </c>
      <c r="G200" s="390">
        <v>277235.24</v>
      </c>
      <c r="H200" s="336" t="s">
        <v>37</v>
      </c>
    </row>
    <row r="201" spans="1:8" s="336" customFormat="1" ht="12" customHeight="1" outlineLevel="2" x14ac:dyDescent="0.3">
      <c r="A201" s="388" t="s">
        <v>441</v>
      </c>
      <c r="B201" s="389">
        <v>160098.74</v>
      </c>
      <c r="C201" s="390">
        <v>99421.317539999989</v>
      </c>
      <c r="D201" s="390">
        <v>11367.010539999997</v>
      </c>
      <c r="E201" s="390">
        <v>23054.218559999998</v>
      </c>
      <c r="F201" s="390">
        <v>6724.1470799999997</v>
      </c>
      <c r="G201" s="390">
        <v>19532.046279999999</v>
      </c>
      <c r="H201" s="336" t="s">
        <v>42</v>
      </c>
    </row>
    <row r="202" spans="1:8" s="336" customFormat="1" ht="23.25" customHeight="1" outlineLevel="2" x14ac:dyDescent="0.3">
      <c r="A202" s="388" t="s">
        <v>501</v>
      </c>
      <c r="B202" s="389">
        <v>91586.62</v>
      </c>
      <c r="C202" s="390">
        <v>56875.291019999997</v>
      </c>
      <c r="D202" s="390">
        <v>6502.6500199999991</v>
      </c>
      <c r="E202" s="390">
        <v>13188.473279999998</v>
      </c>
      <c r="F202" s="390"/>
      <c r="G202" s="390">
        <v>11173.567639999999</v>
      </c>
      <c r="H202" s="336" t="s">
        <v>48</v>
      </c>
    </row>
    <row r="203" spans="1:8" s="336" customFormat="1" ht="23.25" customHeight="1" outlineLevel="2" x14ac:dyDescent="0.3">
      <c r="A203" s="388" t="s">
        <v>502</v>
      </c>
      <c r="B203" s="389">
        <v>53571.43</v>
      </c>
      <c r="C203" s="390">
        <v>33267.858030000003</v>
      </c>
      <c r="D203" s="390">
        <v>3803.5715299999997</v>
      </c>
      <c r="E203" s="390">
        <v>7714.2859199999994</v>
      </c>
      <c r="F203" s="390"/>
      <c r="G203" s="390">
        <v>6535.7144600000001</v>
      </c>
      <c r="H203" s="336" t="s">
        <v>48</v>
      </c>
    </row>
    <row r="204" spans="1:8" s="336" customFormat="1" ht="23.25" customHeight="1" outlineLevel="2" x14ac:dyDescent="0.3">
      <c r="A204" s="388" t="s">
        <v>503</v>
      </c>
      <c r="B204" s="389">
        <v>15906</v>
      </c>
      <c r="C204" s="390">
        <v>9877.6260000000002</v>
      </c>
      <c r="D204" s="390">
        <v>1129.3259999999998</v>
      </c>
      <c r="E204" s="390">
        <v>2290.4639999999999</v>
      </c>
      <c r="F204" s="390"/>
      <c r="G204" s="390">
        <v>1940.5319999999999</v>
      </c>
      <c r="H204" s="336" t="s">
        <v>48</v>
      </c>
    </row>
    <row r="205" spans="1:8" s="336" customFormat="1" ht="34.5" customHeight="1" outlineLevel="2" x14ac:dyDescent="0.3">
      <c r="A205" s="388" t="s">
        <v>442</v>
      </c>
      <c r="B205" s="389">
        <v>4608.2700000000004</v>
      </c>
      <c r="C205" s="390">
        <v>2861.73567</v>
      </c>
      <c r="D205" s="390">
        <v>327.18716999999998</v>
      </c>
      <c r="E205" s="390">
        <v>663.59087999999997</v>
      </c>
      <c r="F205" s="390">
        <v>193.54734000000002</v>
      </c>
      <c r="G205" s="390">
        <v>562.20893999999998</v>
      </c>
      <c r="H205" s="336" t="s">
        <v>42</v>
      </c>
    </row>
    <row r="206" spans="1:8" s="336" customFormat="1" ht="23.25" customHeight="1" outlineLevel="2" x14ac:dyDescent="0.3">
      <c r="A206" s="388" t="s">
        <v>443</v>
      </c>
      <c r="B206" s="389">
        <v>38400</v>
      </c>
      <c r="C206" s="390">
        <v>23846.400000000001</v>
      </c>
      <c r="D206" s="390">
        <v>2726.3999999999996</v>
      </c>
      <c r="E206" s="390">
        <v>5529.5999999999995</v>
      </c>
      <c r="F206" s="390"/>
      <c r="G206" s="390">
        <v>4684.8</v>
      </c>
      <c r="H206" s="336" t="s">
        <v>141</v>
      </c>
    </row>
    <row r="207" spans="1:8" s="336" customFormat="1" ht="12" customHeight="1" outlineLevel="2" x14ac:dyDescent="0.3">
      <c r="A207" s="388" t="s">
        <v>504</v>
      </c>
      <c r="B207" s="389">
        <v>81698.960000000006</v>
      </c>
      <c r="C207" s="390">
        <v>50735.054160000007</v>
      </c>
      <c r="D207" s="390">
        <v>5800.6261599999998</v>
      </c>
      <c r="E207" s="390">
        <v>11764.650240000001</v>
      </c>
      <c r="F207" s="390">
        <v>3431.3563200000003</v>
      </c>
      <c r="G207" s="390">
        <v>9967.2731199999998</v>
      </c>
      <c r="H207" s="336" t="s">
        <v>47</v>
      </c>
    </row>
    <row r="208" spans="1:8" s="336" customFormat="1" ht="34.5" customHeight="1" outlineLevel="2" x14ac:dyDescent="0.3">
      <c r="A208" s="388" t="s">
        <v>444</v>
      </c>
      <c r="B208" s="389">
        <v>8326.59</v>
      </c>
      <c r="C208" s="390">
        <v>5170.8123900000001</v>
      </c>
      <c r="D208" s="390">
        <v>591.18788999999992</v>
      </c>
      <c r="E208" s="390">
        <v>1199.0289599999999</v>
      </c>
      <c r="F208" s="390"/>
      <c r="G208" s="390">
        <v>1015.84398</v>
      </c>
      <c r="H208" s="336" t="s">
        <v>141</v>
      </c>
    </row>
    <row r="209" spans="1:8" ht="23.25" customHeight="1" outlineLevel="2" x14ac:dyDescent="0.3">
      <c r="A209" s="249" t="s">
        <v>505</v>
      </c>
      <c r="B209" s="250">
        <v>2151061</v>
      </c>
      <c r="C209" s="277">
        <v>1335808.8810000001</v>
      </c>
      <c r="D209" s="278">
        <v>152725.33099999998</v>
      </c>
      <c r="E209" s="277">
        <v>309752.78399999999</v>
      </c>
      <c r="F209" s="278">
        <v>90344.562000000005</v>
      </c>
      <c r="G209" s="277">
        <v>262429.44199999998</v>
      </c>
    </row>
    <row r="210" spans="1:8" s="336" customFormat="1" ht="12" customHeight="1" outlineLevel="2" x14ac:dyDescent="0.3">
      <c r="A210" s="388" t="s">
        <v>506</v>
      </c>
      <c r="B210" s="389">
        <v>893656</v>
      </c>
      <c r="C210" s="390">
        <v>554960.37600000005</v>
      </c>
      <c r="D210" s="390">
        <v>63449.575999999994</v>
      </c>
      <c r="E210" s="390">
        <v>128686.46399999999</v>
      </c>
      <c r="F210" s="390"/>
      <c r="G210" s="390">
        <v>109026.03199999999</v>
      </c>
      <c r="H210" s="336" t="s">
        <v>38</v>
      </c>
    </row>
    <row r="211" spans="1:8" s="336" customFormat="1" ht="12" customHeight="1" outlineLevel="2" x14ac:dyDescent="0.3">
      <c r="A211" s="388" t="s">
        <v>474</v>
      </c>
      <c r="B211" s="389">
        <v>47089</v>
      </c>
      <c r="C211" s="390">
        <v>29242.269</v>
      </c>
      <c r="D211" s="390"/>
      <c r="E211" s="390">
        <v>6780.8159999999998</v>
      </c>
      <c r="F211" s="390"/>
      <c r="G211" s="390">
        <v>5744.8580000000002</v>
      </c>
      <c r="H211" s="336" t="s">
        <v>39</v>
      </c>
    </row>
    <row r="212" spans="1:8" ht="12" customHeight="1" outlineLevel="2" x14ac:dyDescent="0.3">
      <c r="A212" s="249" t="s">
        <v>447</v>
      </c>
      <c r="B212" s="250">
        <v>346465.2</v>
      </c>
      <c r="C212" s="277">
        <v>215154.88920000001</v>
      </c>
      <c r="D212" s="278">
        <v>24599.029199999997</v>
      </c>
      <c r="E212" s="277">
        <v>49890.988799999999</v>
      </c>
      <c r="F212" s="278">
        <v>14551.538400000001</v>
      </c>
      <c r="G212" s="277">
        <v>42268.754399999998</v>
      </c>
    </row>
    <row r="213" spans="1:8" ht="12" customHeight="1" outlineLevel="2" x14ac:dyDescent="0.3">
      <c r="A213" s="249" t="s">
        <v>393</v>
      </c>
      <c r="B213" s="250">
        <v>1638000</v>
      </c>
      <c r="C213" s="277">
        <v>1017198</v>
      </c>
      <c r="D213" s="278">
        <v>116297.99999999999</v>
      </c>
      <c r="E213" s="277">
        <v>235871.99999999997</v>
      </c>
      <c r="F213" s="278">
        <v>68796</v>
      </c>
      <c r="G213" s="277">
        <v>199836</v>
      </c>
    </row>
    <row r="214" spans="1:8" s="336" customFormat="1" ht="23.25" customHeight="1" outlineLevel="2" x14ac:dyDescent="0.3">
      <c r="A214" s="388" t="s">
        <v>507</v>
      </c>
      <c r="B214" s="389">
        <v>5207477</v>
      </c>
      <c r="C214" s="390">
        <v>3233843.2170000002</v>
      </c>
      <c r="D214" s="390"/>
      <c r="E214" s="390">
        <v>749876.68799999997</v>
      </c>
      <c r="F214" s="390"/>
      <c r="G214" s="390">
        <v>635312.19400000002</v>
      </c>
      <c r="H214" s="336" t="s">
        <v>40</v>
      </c>
    </row>
    <row r="215" spans="1:8" ht="23.25" customHeight="1" outlineLevel="2" x14ac:dyDescent="0.3">
      <c r="A215" s="249" t="s">
        <v>483</v>
      </c>
      <c r="B215" s="250">
        <v>31788.59</v>
      </c>
      <c r="C215" s="277">
        <v>19740.714390000001</v>
      </c>
      <c r="D215" s="278">
        <v>2256.9898899999998</v>
      </c>
      <c r="E215" s="277">
        <v>4577.5569599999999</v>
      </c>
      <c r="F215" s="278">
        <v>1335.1207800000002</v>
      </c>
      <c r="G215" s="277">
        <v>3878.2079800000001</v>
      </c>
    </row>
    <row r="216" spans="1:8" s="336" customFormat="1" ht="12" customHeight="1" outlineLevel="2" x14ac:dyDescent="0.3">
      <c r="A216" s="388" t="s">
        <v>508</v>
      </c>
      <c r="B216" s="389">
        <v>29500</v>
      </c>
      <c r="C216" s="390">
        <v>18319.5</v>
      </c>
      <c r="D216" s="390">
        <v>2094.5</v>
      </c>
      <c r="E216" s="390">
        <v>4248</v>
      </c>
      <c r="F216" s="390">
        <v>1239</v>
      </c>
      <c r="G216" s="390">
        <v>3599</v>
      </c>
      <c r="H216" s="336" t="s">
        <v>42</v>
      </c>
    </row>
    <row r="217" spans="1:8" ht="23.25" customHeight="1" outlineLevel="2" x14ac:dyDescent="0.3">
      <c r="A217" s="249" t="s">
        <v>449</v>
      </c>
      <c r="B217" s="250">
        <v>11904.63</v>
      </c>
      <c r="C217" s="277">
        <v>7392.7752299999993</v>
      </c>
      <c r="D217" s="278">
        <v>845.22872999999981</v>
      </c>
      <c r="E217" s="277">
        <v>1714.2667199999999</v>
      </c>
      <c r="F217" s="278">
        <v>499.99446</v>
      </c>
      <c r="G217" s="277">
        <v>1452.3648599999999</v>
      </c>
    </row>
    <row r="218" spans="1:8" ht="23.25" customHeight="1" outlineLevel="2" x14ac:dyDescent="0.3">
      <c r="A218" s="249" t="s">
        <v>509</v>
      </c>
      <c r="B218" s="250">
        <v>527899.53</v>
      </c>
      <c r="C218" s="277">
        <v>327825.60813000001</v>
      </c>
      <c r="D218" s="278">
        <v>37480.866629999997</v>
      </c>
      <c r="E218" s="277">
        <v>76017.532319999998</v>
      </c>
      <c r="F218" s="278">
        <v>22171.780260000003</v>
      </c>
      <c r="G218" s="277">
        <v>64403.742660000004</v>
      </c>
    </row>
    <row r="219" spans="1:8" s="336" customFormat="1" ht="23.25" customHeight="1" outlineLevel="2" x14ac:dyDescent="0.3">
      <c r="A219" s="388" t="s">
        <v>450</v>
      </c>
      <c r="B219" s="389">
        <v>145062.6</v>
      </c>
      <c r="C219" s="390">
        <v>90083.87460000001</v>
      </c>
      <c r="D219" s="390">
        <v>10299.444599999999</v>
      </c>
      <c r="E219" s="390">
        <v>20889.0144</v>
      </c>
      <c r="F219" s="390">
        <v>6092.6292000000003</v>
      </c>
      <c r="G219" s="390">
        <v>17697.637200000001</v>
      </c>
      <c r="H219" s="336" t="s">
        <v>42</v>
      </c>
    </row>
    <row r="220" spans="1:8" s="336" customFormat="1" ht="12" customHeight="1" outlineLevel="2" x14ac:dyDescent="0.3">
      <c r="A220" s="388" t="s">
        <v>455</v>
      </c>
      <c r="B220" s="389">
        <v>498128.87</v>
      </c>
      <c r="C220" s="390">
        <v>309338.02827000001</v>
      </c>
      <c r="D220" s="390">
        <v>35367.149769999996</v>
      </c>
      <c r="E220" s="390">
        <v>71730.557279999994</v>
      </c>
      <c r="F220" s="390"/>
      <c r="G220" s="390">
        <v>60771.722139999998</v>
      </c>
      <c r="H220" s="336" t="s">
        <v>16</v>
      </c>
    </row>
    <row r="221" spans="1:8" s="336" customFormat="1" ht="12" customHeight="1" outlineLevel="2" x14ac:dyDescent="0.3">
      <c r="A221" s="388" t="s">
        <v>456</v>
      </c>
      <c r="B221" s="389">
        <v>1132002.48</v>
      </c>
      <c r="C221" s="390">
        <v>702973.54007999995</v>
      </c>
      <c r="D221" s="390">
        <v>80372.17607999999</v>
      </c>
      <c r="E221" s="390">
        <v>163008.35711999997</v>
      </c>
      <c r="F221" s="390"/>
      <c r="G221" s="390">
        <v>138104.30255999998</v>
      </c>
      <c r="H221" s="336" t="s">
        <v>16</v>
      </c>
    </row>
    <row r="222" spans="1:8" s="336" customFormat="1" ht="12" customHeight="1" outlineLevel="2" x14ac:dyDescent="0.3">
      <c r="A222" s="388" t="s">
        <v>457</v>
      </c>
      <c r="B222" s="389">
        <v>74663.92</v>
      </c>
      <c r="C222" s="390">
        <v>46366.294320000001</v>
      </c>
      <c r="D222" s="390">
        <v>5301.1383199999991</v>
      </c>
      <c r="E222" s="390">
        <v>10751.604479999998</v>
      </c>
      <c r="F222" s="390"/>
      <c r="G222" s="390">
        <v>9108.998239999999</v>
      </c>
      <c r="H222" s="336" t="s">
        <v>31</v>
      </c>
    </row>
    <row r="223" spans="1:8" s="336" customFormat="1" ht="12" customHeight="1" outlineLevel="2" x14ac:dyDescent="0.3">
      <c r="A223" s="388" t="s">
        <v>459</v>
      </c>
      <c r="B223" s="389">
        <v>4387.8599999999997</v>
      </c>
      <c r="C223" s="390">
        <v>2724.8610599999997</v>
      </c>
      <c r="D223" s="390">
        <v>311.53805999999997</v>
      </c>
      <c r="E223" s="390">
        <v>631.85183999999992</v>
      </c>
      <c r="F223" s="390"/>
      <c r="G223" s="390">
        <v>535.31891999999993</v>
      </c>
      <c r="H223" s="336" t="s">
        <v>31</v>
      </c>
    </row>
    <row r="224" spans="1:8" s="336" customFormat="1" ht="23.25" customHeight="1" outlineLevel="2" x14ac:dyDescent="0.3">
      <c r="A224" s="388" t="s">
        <v>460</v>
      </c>
      <c r="B224" s="389">
        <v>83927.02</v>
      </c>
      <c r="C224" s="390">
        <v>52118.67942</v>
      </c>
      <c r="D224" s="390">
        <v>5958.8184199999996</v>
      </c>
      <c r="E224" s="390">
        <v>12085.490879999999</v>
      </c>
      <c r="F224" s="390"/>
      <c r="G224" s="390">
        <v>10239.096440000001</v>
      </c>
      <c r="H224" s="336" t="s">
        <v>31</v>
      </c>
    </row>
    <row r="225" spans="1:8" s="336" customFormat="1" ht="23.25" customHeight="1" outlineLevel="2" x14ac:dyDescent="0.3">
      <c r="A225" s="388" t="s">
        <v>461</v>
      </c>
      <c r="B225" s="389">
        <v>61126.05</v>
      </c>
      <c r="C225" s="390">
        <v>37959.277050000004</v>
      </c>
      <c r="D225" s="390">
        <v>4339.9495500000003</v>
      </c>
      <c r="E225" s="390">
        <v>8802.1512000000002</v>
      </c>
      <c r="F225" s="390"/>
      <c r="G225" s="390">
        <v>7457.3780999999999</v>
      </c>
      <c r="H225" s="336" t="s">
        <v>31</v>
      </c>
    </row>
    <row r="226" spans="1:8" s="336" customFormat="1" ht="34.5" customHeight="1" outlineLevel="2" x14ac:dyDescent="0.3">
      <c r="A226" s="388" t="s">
        <v>513</v>
      </c>
      <c r="B226" s="389">
        <v>31000</v>
      </c>
      <c r="C226" s="390">
        <v>19251</v>
      </c>
      <c r="D226" s="390">
        <v>2201</v>
      </c>
      <c r="E226" s="390">
        <v>4464</v>
      </c>
      <c r="F226" s="390">
        <v>1302</v>
      </c>
      <c r="G226" s="390">
        <v>3782</v>
      </c>
      <c r="H226" s="336" t="s">
        <v>42</v>
      </c>
    </row>
    <row r="227" spans="1:8" s="336" customFormat="1" ht="23.25" customHeight="1" outlineLevel="2" x14ac:dyDescent="0.3">
      <c r="A227" s="388" t="s">
        <v>463</v>
      </c>
      <c r="B227" s="389">
        <v>3125</v>
      </c>
      <c r="C227" s="390">
        <v>1940.625</v>
      </c>
      <c r="D227" s="390">
        <v>221.87499999999997</v>
      </c>
      <c r="E227" s="390">
        <v>449.99999999999994</v>
      </c>
      <c r="F227" s="390">
        <v>131.25</v>
      </c>
      <c r="G227" s="390">
        <v>381.25</v>
      </c>
      <c r="H227" s="336" t="s">
        <v>42</v>
      </c>
    </row>
    <row r="228" spans="1:8" s="336" customFormat="1" ht="12" customHeight="1" outlineLevel="2" x14ac:dyDescent="0.3">
      <c r="A228" s="388" t="s">
        <v>514</v>
      </c>
      <c r="B228" s="389">
        <v>149972.76</v>
      </c>
      <c r="C228" s="390">
        <v>93133.083960000004</v>
      </c>
      <c r="D228" s="390">
        <v>10648.06596</v>
      </c>
      <c r="E228" s="390">
        <v>21596.077440000001</v>
      </c>
      <c r="F228" s="390">
        <v>6298.8559200000009</v>
      </c>
      <c r="G228" s="390">
        <v>18296.676719999999</v>
      </c>
      <c r="H228" s="336" t="s">
        <v>41</v>
      </c>
    </row>
    <row r="229" spans="1:8" ht="12" customHeight="1" outlineLevel="2" x14ac:dyDescent="0.3">
      <c r="A229" s="249" t="s">
        <v>515</v>
      </c>
      <c r="B229" s="250">
        <v>249148</v>
      </c>
      <c r="C229" s="277">
        <v>154720.908</v>
      </c>
      <c r="D229" s="278">
        <v>17689.507999999998</v>
      </c>
      <c r="E229" s="277">
        <v>35877.311999999998</v>
      </c>
      <c r="F229" s="278">
        <v>10464.216</v>
      </c>
      <c r="G229" s="277">
        <v>30396.056</v>
      </c>
    </row>
    <row r="230" spans="1:8" ht="23.25" customHeight="1" outlineLevel="2" x14ac:dyDescent="0.3">
      <c r="A230" s="249" t="s">
        <v>516</v>
      </c>
      <c r="B230" s="250">
        <v>350000</v>
      </c>
      <c r="C230" s="277">
        <v>217350</v>
      </c>
      <c r="D230" s="278">
        <v>24849.999999999996</v>
      </c>
      <c r="E230" s="277">
        <v>50399.999999999993</v>
      </c>
      <c r="F230" s="278">
        <v>14700.000000000002</v>
      </c>
      <c r="G230" s="277">
        <v>42700</v>
      </c>
    </row>
    <row r="231" spans="1:8" s="336" customFormat="1" ht="23.25" customHeight="1" outlineLevel="2" x14ac:dyDescent="0.3">
      <c r="A231" s="388" t="s">
        <v>517</v>
      </c>
      <c r="B231" s="389">
        <v>60000</v>
      </c>
      <c r="C231" s="390">
        <v>37260</v>
      </c>
      <c r="D231" s="390">
        <v>4260</v>
      </c>
      <c r="E231" s="390">
        <v>8640</v>
      </c>
      <c r="F231" s="390"/>
      <c r="G231" s="390">
        <v>7320</v>
      </c>
      <c r="H231" s="336" t="s">
        <v>50</v>
      </c>
    </row>
    <row r="232" spans="1:8" ht="23.25" customHeight="1" outlineLevel="2" x14ac:dyDescent="0.3">
      <c r="A232" s="249" t="s">
        <v>518</v>
      </c>
      <c r="B232" s="250">
        <v>39765</v>
      </c>
      <c r="C232" s="277">
        <v>24694.064999999999</v>
      </c>
      <c r="D232" s="278">
        <v>2823.3149999999996</v>
      </c>
      <c r="E232" s="277">
        <v>5726.16</v>
      </c>
      <c r="F232" s="278">
        <v>1670.13</v>
      </c>
      <c r="G232" s="277">
        <v>4851.33</v>
      </c>
    </row>
    <row r="233" spans="1:8" s="336" customFormat="1" ht="34.5" customHeight="1" outlineLevel="2" x14ac:dyDescent="0.3">
      <c r="A233" s="388" t="s">
        <v>519</v>
      </c>
      <c r="B233" s="389">
        <v>16525.2</v>
      </c>
      <c r="C233" s="390">
        <v>10262.1492</v>
      </c>
      <c r="D233" s="390">
        <v>1173.2891999999999</v>
      </c>
      <c r="E233" s="390">
        <v>2379.6288</v>
      </c>
      <c r="F233" s="390">
        <v>694.05840000000012</v>
      </c>
      <c r="G233" s="390">
        <v>2016.0744</v>
      </c>
      <c r="H233" s="336" t="s">
        <v>49</v>
      </c>
    </row>
    <row r="234" spans="1:8" ht="11.25" customHeight="1" x14ac:dyDescent="0.3"/>
    <row r="235" spans="1:8" x14ac:dyDescent="0.3">
      <c r="C235" s="391">
        <f>C199+C200+C201+C202+C203+C204+C205+C206+C207+C208+C210+C211+C214+C216+C219+C220+C221+C222+C223+C224+C225+C226+C227+C228+C231+C233</f>
        <v>19089642.073770002</v>
      </c>
      <c r="D235" s="391">
        <f t="shared" ref="D235:G235" si="0">D199+D200+D201+D202+D203+D204+D205+D206+D207+D208+D210+D211+D214+D216+D219+D220+D221+D222+D223+D224+D225+D226+D227+D228+D231+D233</f>
        <v>1809477.4842699994</v>
      </c>
      <c r="E235" s="391">
        <f t="shared" si="0"/>
        <v>4426583.669280001</v>
      </c>
      <c r="F235" s="391">
        <f t="shared" si="0"/>
        <v>121548.48426</v>
      </c>
      <c r="G235" s="391">
        <f t="shared" si="0"/>
        <v>3750300.05314</v>
      </c>
    </row>
    <row r="236" spans="1:8" ht="11.25" customHeight="1" x14ac:dyDescent="0.3">
      <c r="A236" s="236" t="s">
        <v>491</v>
      </c>
    </row>
  </sheetData>
  <mergeCells count="5">
    <mergeCell ref="C187:C188"/>
    <mergeCell ref="D187:D188"/>
    <mergeCell ref="E187:E188"/>
    <mergeCell ref="F187:F188"/>
    <mergeCell ref="G187:G18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41"/>
  <sheetViews>
    <sheetView topLeftCell="A387" zoomScaleNormal="100" workbookViewId="0">
      <selection activeCell="A397" sqref="A397"/>
    </sheetView>
  </sheetViews>
  <sheetFormatPr defaultRowHeight="14.4" outlineLevelRow="4" x14ac:dyDescent="0.3"/>
  <cols>
    <col min="1" max="1" width="29.88671875" style="236" customWidth="1"/>
    <col min="2" max="2" width="26.33203125" style="236" customWidth="1"/>
    <col min="3" max="3" width="32.109375" customWidth="1"/>
    <col min="4" max="256" width="9.109375" customWidth="1"/>
    <col min="257" max="257" width="26.33203125" customWidth="1"/>
    <col min="258" max="258" width="20.5546875" customWidth="1"/>
    <col min="259" max="512" width="9.109375" customWidth="1"/>
    <col min="513" max="513" width="26.33203125" customWidth="1"/>
    <col min="514" max="514" width="20.5546875" customWidth="1"/>
    <col min="515" max="768" width="9.109375" customWidth="1"/>
    <col min="769" max="769" width="26.33203125" customWidth="1"/>
    <col min="770" max="770" width="20.5546875" customWidth="1"/>
    <col min="771" max="1024" width="9.109375" customWidth="1"/>
    <col min="1025" max="1025" width="26.33203125" customWidth="1"/>
    <col min="1026" max="1026" width="20.5546875" customWidth="1"/>
    <col min="1027" max="1280" width="9.109375" customWidth="1"/>
    <col min="1281" max="1281" width="26.33203125" customWidth="1"/>
    <col min="1282" max="1282" width="20.5546875" customWidth="1"/>
    <col min="1283" max="1536" width="9.109375" customWidth="1"/>
    <col min="1537" max="1537" width="26.33203125" customWidth="1"/>
    <col min="1538" max="1538" width="20.5546875" customWidth="1"/>
    <col min="1539" max="1792" width="9.109375" customWidth="1"/>
    <col min="1793" max="1793" width="26.33203125" customWidth="1"/>
    <col min="1794" max="1794" width="20.5546875" customWidth="1"/>
    <col min="1795" max="2048" width="9.109375" customWidth="1"/>
    <col min="2049" max="2049" width="26.33203125" customWidth="1"/>
    <col min="2050" max="2050" width="20.5546875" customWidth="1"/>
    <col min="2051" max="2304" width="9.109375" customWidth="1"/>
    <col min="2305" max="2305" width="26.33203125" customWidth="1"/>
    <col min="2306" max="2306" width="20.5546875" customWidth="1"/>
    <col min="2307" max="2560" width="9.109375" customWidth="1"/>
    <col min="2561" max="2561" width="26.33203125" customWidth="1"/>
    <col min="2562" max="2562" width="20.5546875" customWidth="1"/>
    <col min="2563" max="2816" width="9.109375" customWidth="1"/>
    <col min="2817" max="2817" width="26.33203125" customWidth="1"/>
    <col min="2818" max="2818" width="20.5546875" customWidth="1"/>
    <col min="2819" max="3072" width="9.109375" customWidth="1"/>
    <col min="3073" max="3073" width="26.33203125" customWidth="1"/>
    <col min="3074" max="3074" width="20.5546875" customWidth="1"/>
    <col min="3075" max="3328" width="9.109375" customWidth="1"/>
    <col min="3329" max="3329" width="26.33203125" customWidth="1"/>
    <col min="3330" max="3330" width="20.5546875" customWidth="1"/>
    <col min="3331" max="3584" width="9.109375" customWidth="1"/>
    <col min="3585" max="3585" width="26.33203125" customWidth="1"/>
    <col min="3586" max="3586" width="20.5546875" customWidth="1"/>
    <col min="3587" max="3840" width="9.109375" customWidth="1"/>
    <col min="3841" max="3841" width="26.33203125" customWidth="1"/>
    <col min="3842" max="3842" width="20.5546875" customWidth="1"/>
    <col min="3843" max="4096" width="9.109375" customWidth="1"/>
    <col min="4097" max="4097" width="26.33203125" customWidth="1"/>
    <col min="4098" max="4098" width="20.5546875" customWidth="1"/>
    <col min="4099" max="4352" width="9.109375" customWidth="1"/>
    <col min="4353" max="4353" width="26.33203125" customWidth="1"/>
    <col min="4354" max="4354" width="20.5546875" customWidth="1"/>
    <col min="4355" max="4608" width="9.109375" customWidth="1"/>
    <col min="4609" max="4609" width="26.33203125" customWidth="1"/>
    <col min="4610" max="4610" width="20.5546875" customWidth="1"/>
    <col min="4611" max="4864" width="9.109375" customWidth="1"/>
    <col min="4865" max="4865" width="26.33203125" customWidth="1"/>
    <col min="4866" max="4866" width="20.5546875" customWidth="1"/>
    <col min="4867" max="5120" width="9.109375" customWidth="1"/>
    <col min="5121" max="5121" width="26.33203125" customWidth="1"/>
    <col min="5122" max="5122" width="20.5546875" customWidth="1"/>
    <col min="5123" max="5376" width="9.109375" customWidth="1"/>
    <col min="5377" max="5377" width="26.33203125" customWidth="1"/>
    <col min="5378" max="5378" width="20.5546875" customWidth="1"/>
    <col min="5379" max="5632" width="9.109375" customWidth="1"/>
    <col min="5633" max="5633" width="26.33203125" customWidth="1"/>
    <col min="5634" max="5634" width="20.5546875" customWidth="1"/>
    <col min="5635" max="5888" width="9.109375" customWidth="1"/>
    <col min="5889" max="5889" width="26.33203125" customWidth="1"/>
    <col min="5890" max="5890" width="20.5546875" customWidth="1"/>
    <col min="5891" max="6144" width="9.109375" customWidth="1"/>
    <col min="6145" max="6145" width="26.33203125" customWidth="1"/>
    <col min="6146" max="6146" width="20.5546875" customWidth="1"/>
    <col min="6147" max="6400" width="9.109375" customWidth="1"/>
    <col min="6401" max="6401" width="26.33203125" customWidth="1"/>
    <col min="6402" max="6402" width="20.5546875" customWidth="1"/>
    <col min="6403" max="6656" width="9.109375" customWidth="1"/>
    <col min="6657" max="6657" width="26.33203125" customWidth="1"/>
    <col min="6658" max="6658" width="20.5546875" customWidth="1"/>
    <col min="6659" max="6912" width="9.109375" customWidth="1"/>
    <col min="6913" max="6913" width="26.33203125" customWidth="1"/>
    <col min="6914" max="6914" width="20.5546875" customWidth="1"/>
    <col min="6915" max="7168" width="9.109375" customWidth="1"/>
    <col min="7169" max="7169" width="26.33203125" customWidth="1"/>
    <col min="7170" max="7170" width="20.5546875" customWidth="1"/>
    <col min="7171" max="7424" width="9.109375" customWidth="1"/>
    <col min="7425" max="7425" width="26.33203125" customWidth="1"/>
    <col min="7426" max="7426" width="20.5546875" customWidth="1"/>
    <col min="7427" max="7680" width="9.109375" customWidth="1"/>
    <col min="7681" max="7681" width="26.33203125" customWidth="1"/>
    <col min="7682" max="7682" width="20.5546875" customWidth="1"/>
    <col min="7683" max="7936" width="9.109375" customWidth="1"/>
    <col min="7937" max="7937" width="26.33203125" customWidth="1"/>
    <col min="7938" max="7938" width="20.5546875" customWidth="1"/>
    <col min="7939" max="8192" width="9.109375" customWidth="1"/>
    <col min="8193" max="8193" width="26.33203125" customWidth="1"/>
    <col min="8194" max="8194" width="20.5546875" customWidth="1"/>
    <col min="8195" max="8448" width="9.109375" customWidth="1"/>
    <col min="8449" max="8449" width="26.33203125" customWidth="1"/>
    <col min="8450" max="8450" width="20.5546875" customWidth="1"/>
    <col min="8451" max="8704" width="9.109375" customWidth="1"/>
    <col min="8705" max="8705" width="26.33203125" customWidth="1"/>
    <col min="8706" max="8706" width="20.5546875" customWidth="1"/>
    <col min="8707" max="8960" width="9.109375" customWidth="1"/>
    <col min="8961" max="8961" width="26.33203125" customWidth="1"/>
    <col min="8962" max="8962" width="20.5546875" customWidth="1"/>
    <col min="8963" max="9216" width="9.109375" customWidth="1"/>
    <col min="9217" max="9217" width="26.33203125" customWidth="1"/>
    <col min="9218" max="9218" width="20.5546875" customWidth="1"/>
    <col min="9219" max="9472" width="9.109375" customWidth="1"/>
    <col min="9473" max="9473" width="26.33203125" customWidth="1"/>
    <col min="9474" max="9474" width="20.5546875" customWidth="1"/>
    <col min="9475" max="9728" width="9.109375" customWidth="1"/>
    <col min="9729" max="9729" width="26.33203125" customWidth="1"/>
    <col min="9730" max="9730" width="20.5546875" customWidth="1"/>
    <col min="9731" max="9984" width="9.109375" customWidth="1"/>
    <col min="9985" max="9985" width="26.33203125" customWidth="1"/>
    <col min="9986" max="9986" width="20.5546875" customWidth="1"/>
    <col min="9987" max="10240" width="9.109375" customWidth="1"/>
    <col min="10241" max="10241" width="26.33203125" customWidth="1"/>
    <col min="10242" max="10242" width="20.5546875" customWidth="1"/>
    <col min="10243" max="10496" width="9.109375" customWidth="1"/>
    <col min="10497" max="10497" width="26.33203125" customWidth="1"/>
    <col min="10498" max="10498" width="20.5546875" customWidth="1"/>
    <col min="10499" max="10752" width="9.109375" customWidth="1"/>
    <col min="10753" max="10753" width="26.33203125" customWidth="1"/>
    <col min="10754" max="10754" width="20.5546875" customWidth="1"/>
    <col min="10755" max="11008" width="9.109375" customWidth="1"/>
    <col min="11009" max="11009" width="26.33203125" customWidth="1"/>
    <col min="11010" max="11010" width="20.5546875" customWidth="1"/>
    <col min="11011" max="11264" width="9.109375" customWidth="1"/>
    <col min="11265" max="11265" width="26.33203125" customWidth="1"/>
    <col min="11266" max="11266" width="20.5546875" customWidth="1"/>
    <col min="11267" max="11520" width="9.109375" customWidth="1"/>
    <col min="11521" max="11521" width="26.33203125" customWidth="1"/>
    <col min="11522" max="11522" width="20.5546875" customWidth="1"/>
    <col min="11523" max="11776" width="9.109375" customWidth="1"/>
    <col min="11777" max="11777" width="26.33203125" customWidth="1"/>
    <col min="11778" max="11778" width="20.5546875" customWidth="1"/>
    <col min="11779" max="12032" width="9.109375" customWidth="1"/>
    <col min="12033" max="12033" width="26.33203125" customWidth="1"/>
    <col min="12034" max="12034" width="20.5546875" customWidth="1"/>
    <col min="12035" max="12288" width="9.109375" customWidth="1"/>
    <col min="12289" max="12289" width="26.33203125" customWidth="1"/>
    <col min="12290" max="12290" width="20.5546875" customWidth="1"/>
    <col min="12291" max="12544" width="9.109375" customWidth="1"/>
    <col min="12545" max="12545" width="26.33203125" customWidth="1"/>
    <col min="12546" max="12546" width="20.5546875" customWidth="1"/>
    <col min="12547" max="12800" width="9.109375" customWidth="1"/>
    <col min="12801" max="12801" width="26.33203125" customWidth="1"/>
    <col min="12802" max="12802" width="20.5546875" customWidth="1"/>
    <col min="12803" max="13056" width="9.109375" customWidth="1"/>
    <col min="13057" max="13057" width="26.33203125" customWidth="1"/>
    <col min="13058" max="13058" width="20.5546875" customWidth="1"/>
    <col min="13059" max="13312" width="9.109375" customWidth="1"/>
    <col min="13313" max="13313" width="26.33203125" customWidth="1"/>
    <col min="13314" max="13314" width="20.5546875" customWidth="1"/>
    <col min="13315" max="13568" width="9.109375" customWidth="1"/>
    <col min="13569" max="13569" width="26.33203125" customWidth="1"/>
    <col min="13570" max="13570" width="20.5546875" customWidth="1"/>
    <col min="13571" max="13824" width="9.109375" customWidth="1"/>
    <col min="13825" max="13825" width="26.33203125" customWidth="1"/>
    <col min="13826" max="13826" width="20.5546875" customWidth="1"/>
    <col min="13827" max="14080" width="9.109375" customWidth="1"/>
    <col min="14081" max="14081" width="26.33203125" customWidth="1"/>
    <col min="14082" max="14082" width="20.5546875" customWidth="1"/>
    <col min="14083" max="14336" width="9.109375" customWidth="1"/>
    <col min="14337" max="14337" width="26.33203125" customWidth="1"/>
    <col min="14338" max="14338" width="20.5546875" customWidth="1"/>
    <col min="14339" max="14592" width="9.109375" customWidth="1"/>
    <col min="14593" max="14593" width="26.33203125" customWidth="1"/>
    <col min="14594" max="14594" width="20.5546875" customWidth="1"/>
    <col min="14595" max="14848" width="9.109375" customWidth="1"/>
    <col min="14849" max="14849" width="26.33203125" customWidth="1"/>
    <col min="14850" max="14850" width="20.5546875" customWidth="1"/>
    <col min="14851" max="15104" width="9.109375" customWidth="1"/>
    <col min="15105" max="15105" width="26.33203125" customWidth="1"/>
    <col min="15106" max="15106" width="20.5546875" customWidth="1"/>
    <col min="15107" max="15360" width="9.109375" customWidth="1"/>
    <col min="15361" max="15361" width="26.33203125" customWidth="1"/>
    <col min="15362" max="15362" width="20.5546875" customWidth="1"/>
    <col min="15363" max="15616" width="9.109375" customWidth="1"/>
    <col min="15617" max="15617" width="26.33203125" customWidth="1"/>
    <col min="15618" max="15618" width="20.5546875" customWidth="1"/>
    <col min="15619" max="15872" width="9.109375" customWidth="1"/>
    <col min="15873" max="15873" width="26.33203125" customWidth="1"/>
    <col min="15874" max="15874" width="20.5546875" customWidth="1"/>
    <col min="15875" max="16128" width="9.109375" customWidth="1"/>
    <col min="16129" max="16129" width="26.33203125" customWidth="1"/>
    <col min="16130" max="16130" width="20.5546875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552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56" t="s">
        <v>411</v>
      </c>
      <c r="B186" s="256" t="s">
        <v>412</v>
      </c>
    </row>
    <row r="187" spans="1:2" ht="12.75" customHeight="1" x14ac:dyDescent="0.3">
      <c r="A187" s="256" t="s">
        <v>413</v>
      </c>
      <c r="B187" s="257" t="s">
        <v>414</v>
      </c>
    </row>
    <row r="188" spans="1:2" ht="12.75" customHeight="1" x14ac:dyDescent="0.3">
      <c r="A188" s="256" t="s">
        <v>415</v>
      </c>
      <c r="B188" s="258"/>
    </row>
    <row r="189" spans="1:2" ht="12.75" customHeight="1" x14ac:dyDescent="0.3">
      <c r="A189" s="256" t="s">
        <v>416</v>
      </c>
      <c r="B189" s="258"/>
    </row>
    <row r="190" spans="1:2" ht="12.75" customHeight="1" x14ac:dyDescent="0.3">
      <c r="A190" s="259" t="s">
        <v>417</v>
      </c>
      <c r="B190" s="260"/>
    </row>
    <row r="191" spans="1:2" ht="15" customHeight="1" x14ac:dyDescent="0.3">
      <c r="A191" s="243">
        <v>8110</v>
      </c>
      <c r="B191" s="244">
        <v>321418007.13</v>
      </c>
    </row>
    <row r="192" spans="1:2" ht="12.75" customHeight="1" outlineLevel="1" x14ac:dyDescent="0.3">
      <c r="A192" s="334" t="s">
        <v>418</v>
      </c>
      <c r="B192" s="335">
        <v>321418007.13</v>
      </c>
    </row>
    <row r="193" spans="1:3" ht="48.75" customHeight="1" outlineLevel="2" x14ac:dyDescent="0.3">
      <c r="A193" s="261" t="s">
        <v>419</v>
      </c>
      <c r="B193" s="262">
        <v>6441998.1100000003</v>
      </c>
    </row>
    <row r="194" spans="1:3" ht="34.5" customHeight="1" outlineLevel="3" x14ac:dyDescent="0.3">
      <c r="A194" s="249" t="s">
        <v>420</v>
      </c>
      <c r="B194" s="250">
        <v>6441998.1100000003</v>
      </c>
    </row>
    <row r="195" spans="1:3" ht="12" customHeight="1" outlineLevel="4" x14ac:dyDescent="0.3">
      <c r="A195" s="251" t="s">
        <v>421</v>
      </c>
      <c r="B195" s="252"/>
    </row>
    <row r="196" spans="1:3" ht="23.25" customHeight="1" outlineLevel="4" x14ac:dyDescent="0.3">
      <c r="A196" s="251" t="s">
        <v>422</v>
      </c>
      <c r="B196" s="253">
        <v>95720.31</v>
      </c>
      <c r="C196" t="s">
        <v>556</v>
      </c>
    </row>
    <row r="197" spans="1:3" ht="23.25" customHeight="1" outlineLevel="4" x14ac:dyDescent="0.3">
      <c r="A197" s="251" t="s">
        <v>423</v>
      </c>
      <c r="B197" s="253">
        <v>23509.31</v>
      </c>
    </row>
    <row r="198" spans="1:3" ht="23.25" customHeight="1" outlineLevel="4" x14ac:dyDescent="0.3">
      <c r="A198" s="251" t="s">
        <v>424</v>
      </c>
      <c r="B198" s="253">
        <v>73537.34</v>
      </c>
    </row>
    <row r="199" spans="1:3" ht="12" customHeight="1" outlineLevel="4" x14ac:dyDescent="0.3">
      <c r="A199" s="251" t="s">
        <v>426</v>
      </c>
      <c r="B199" s="253">
        <v>5973.21</v>
      </c>
    </row>
    <row r="200" spans="1:3" ht="12" customHeight="1" outlineLevel="4" x14ac:dyDescent="0.3">
      <c r="A200" s="251" t="s">
        <v>427</v>
      </c>
      <c r="B200" s="254">
        <v>901.19</v>
      </c>
      <c r="C200" t="s">
        <v>4</v>
      </c>
    </row>
    <row r="201" spans="1:3" ht="12" customHeight="1" outlineLevel="4" x14ac:dyDescent="0.3">
      <c r="A201" s="251" t="s">
        <v>428</v>
      </c>
      <c r="B201" s="253">
        <v>333951.58</v>
      </c>
      <c r="C201" t="s">
        <v>559</v>
      </c>
    </row>
    <row r="202" spans="1:3" ht="12" customHeight="1" outlineLevel="4" x14ac:dyDescent="0.3">
      <c r="A202" s="251" t="s">
        <v>429</v>
      </c>
      <c r="B202" s="253">
        <v>28775.8</v>
      </c>
    </row>
    <row r="203" spans="1:3" ht="23.25" customHeight="1" outlineLevel="4" x14ac:dyDescent="0.3">
      <c r="A203" s="251" t="s">
        <v>430</v>
      </c>
      <c r="B203" s="253">
        <v>12436.26</v>
      </c>
      <c r="C203" t="s">
        <v>4</v>
      </c>
    </row>
    <row r="204" spans="1:3" ht="12" customHeight="1" outlineLevel="4" x14ac:dyDescent="0.3">
      <c r="A204" s="251" t="s">
        <v>431</v>
      </c>
      <c r="B204" s="253">
        <v>1668.28</v>
      </c>
      <c r="C204" t="s">
        <v>4</v>
      </c>
    </row>
    <row r="205" spans="1:3" ht="23.25" customHeight="1" outlineLevel="4" x14ac:dyDescent="0.3">
      <c r="A205" s="251" t="s">
        <v>432</v>
      </c>
      <c r="B205" s="253">
        <v>18161.939999999999</v>
      </c>
      <c r="C205" t="s">
        <v>4</v>
      </c>
    </row>
    <row r="206" spans="1:3" ht="23.25" customHeight="1" outlineLevel="4" x14ac:dyDescent="0.3">
      <c r="A206" s="251" t="s">
        <v>433</v>
      </c>
      <c r="B206" s="253">
        <v>13248.09</v>
      </c>
      <c r="C206" t="s">
        <v>4</v>
      </c>
    </row>
    <row r="207" spans="1:3" ht="23.25" customHeight="1" outlineLevel="4" x14ac:dyDescent="0.3">
      <c r="A207" s="251" t="s">
        <v>434</v>
      </c>
      <c r="B207" s="253">
        <v>5286.31</v>
      </c>
      <c r="C207" t="s">
        <v>4</v>
      </c>
    </row>
    <row r="208" spans="1:3" ht="23.25" customHeight="1" outlineLevel="4" x14ac:dyDescent="0.3">
      <c r="A208" s="251" t="s">
        <v>435</v>
      </c>
      <c r="B208" s="253">
        <v>11861.72</v>
      </c>
      <c r="C208" t="s">
        <v>4</v>
      </c>
    </row>
    <row r="209" spans="1:3" ht="12" customHeight="1" outlineLevel="4" x14ac:dyDescent="0.3">
      <c r="A209" s="251" t="s">
        <v>436</v>
      </c>
      <c r="B209" s="253">
        <v>15188.47</v>
      </c>
      <c r="C209" t="s">
        <v>4</v>
      </c>
    </row>
    <row r="210" spans="1:3" ht="12" customHeight="1" outlineLevel="4" x14ac:dyDescent="0.3">
      <c r="A210" s="251" t="s">
        <v>437</v>
      </c>
      <c r="B210" s="253">
        <v>4015402.01</v>
      </c>
      <c r="C210" t="s">
        <v>15</v>
      </c>
    </row>
    <row r="211" spans="1:3" ht="23.25" customHeight="1" outlineLevel="4" x14ac:dyDescent="0.3">
      <c r="A211" s="251" t="s">
        <v>438</v>
      </c>
      <c r="B211" s="253">
        <v>216008.22</v>
      </c>
    </row>
    <row r="212" spans="1:3" ht="23.25" customHeight="1" outlineLevel="4" x14ac:dyDescent="0.3">
      <c r="A212" s="251" t="s">
        <v>439</v>
      </c>
      <c r="B212" s="253">
        <v>6698.86</v>
      </c>
    </row>
    <row r="213" spans="1:3" ht="12" customHeight="1" outlineLevel="4" x14ac:dyDescent="0.3">
      <c r="A213" s="251" t="s">
        <v>440</v>
      </c>
      <c r="B213" s="253">
        <v>20020.560000000001</v>
      </c>
      <c r="C213" t="s">
        <v>4</v>
      </c>
    </row>
    <row r="214" spans="1:3" ht="12" customHeight="1" outlineLevel="4" x14ac:dyDescent="0.3">
      <c r="A214" s="251" t="s">
        <v>441</v>
      </c>
      <c r="B214" s="253">
        <v>4322.4399999999996</v>
      </c>
      <c r="C214" t="s">
        <v>4</v>
      </c>
    </row>
    <row r="215" spans="1:3" ht="34.5" customHeight="1" outlineLevel="4" x14ac:dyDescent="0.3">
      <c r="A215" s="251" t="s">
        <v>442</v>
      </c>
      <c r="B215" s="253">
        <v>27978.51</v>
      </c>
      <c r="C215" t="s">
        <v>4</v>
      </c>
    </row>
    <row r="216" spans="1:3" ht="34.5" customHeight="1" outlineLevel="4" x14ac:dyDescent="0.3">
      <c r="A216" s="251" t="s">
        <v>443</v>
      </c>
      <c r="B216" s="253">
        <v>22747.07</v>
      </c>
      <c r="C216" t="s">
        <v>561</v>
      </c>
    </row>
    <row r="217" spans="1:3" ht="34.5" customHeight="1" outlineLevel="4" x14ac:dyDescent="0.3">
      <c r="A217" s="251" t="s">
        <v>444</v>
      </c>
      <c r="B217" s="253">
        <v>20312.66</v>
      </c>
      <c r="C217" t="s">
        <v>4</v>
      </c>
    </row>
    <row r="218" spans="1:3" ht="34.5" customHeight="1" outlineLevel="4" x14ac:dyDescent="0.3">
      <c r="A218" s="251" t="s">
        <v>445</v>
      </c>
      <c r="B218" s="253">
        <v>4300</v>
      </c>
      <c r="C218" t="s">
        <v>559</v>
      </c>
    </row>
    <row r="219" spans="1:3" ht="12" customHeight="1" outlineLevel="4" x14ac:dyDescent="0.3">
      <c r="A219" s="251" t="s">
        <v>446</v>
      </c>
      <c r="B219" s="254">
        <v>700.51</v>
      </c>
    </row>
    <row r="220" spans="1:3" ht="34.5" customHeight="1" outlineLevel="4" x14ac:dyDescent="0.3">
      <c r="A220" s="251" t="s">
        <v>17</v>
      </c>
      <c r="B220" s="253">
        <v>30467.87</v>
      </c>
      <c r="C220" t="s">
        <v>17</v>
      </c>
    </row>
    <row r="221" spans="1:3" ht="12" customHeight="1" outlineLevel="4" x14ac:dyDescent="0.3">
      <c r="A221" s="251" t="s">
        <v>447</v>
      </c>
      <c r="B221" s="253">
        <v>83777.31</v>
      </c>
      <c r="C221" t="s">
        <v>388</v>
      </c>
    </row>
    <row r="222" spans="1:3" ht="23.25" customHeight="1" outlineLevel="4" x14ac:dyDescent="0.3">
      <c r="A222" s="251" t="s">
        <v>449</v>
      </c>
      <c r="B222" s="253">
        <v>550000</v>
      </c>
    </row>
    <row r="223" spans="1:3" ht="23.25" customHeight="1" outlineLevel="4" x14ac:dyDescent="0.3">
      <c r="A223" s="251" t="s">
        <v>450</v>
      </c>
      <c r="B223" s="253">
        <v>13064.4</v>
      </c>
      <c r="C223" t="s">
        <v>4</v>
      </c>
    </row>
    <row r="224" spans="1:3" ht="23.25" customHeight="1" outlineLevel="4" x14ac:dyDescent="0.3">
      <c r="A224" s="251" t="s">
        <v>453</v>
      </c>
      <c r="B224" s="253">
        <v>6436.59</v>
      </c>
    </row>
    <row r="225" spans="1:3" ht="23.25" customHeight="1" outlineLevel="4" x14ac:dyDescent="0.3">
      <c r="A225" s="251" t="s">
        <v>455</v>
      </c>
      <c r="B225" s="253">
        <v>128489.71</v>
      </c>
      <c r="C225" t="s">
        <v>16</v>
      </c>
    </row>
    <row r="226" spans="1:3" ht="12" customHeight="1" outlineLevel="4" x14ac:dyDescent="0.3">
      <c r="A226" s="251" t="s">
        <v>456</v>
      </c>
      <c r="B226" s="253">
        <v>215983.62</v>
      </c>
      <c r="C226" t="s">
        <v>16</v>
      </c>
    </row>
    <row r="227" spans="1:3" ht="12" customHeight="1" outlineLevel="4" x14ac:dyDescent="0.3">
      <c r="A227" s="251" t="s">
        <v>457</v>
      </c>
      <c r="B227" s="253">
        <v>294889.96000000002</v>
      </c>
      <c r="C227" t="s">
        <v>561</v>
      </c>
    </row>
    <row r="228" spans="1:3" ht="23.25" customHeight="1" outlineLevel="4" x14ac:dyDescent="0.3">
      <c r="A228" s="251" t="s">
        <v>458</v>
      </c>
      <c r="B228" s="253">
        <v>64132.04</v>
      </c>
      <c r="C228" t="s">
        <v>561</v>
      </c>
    </row>
    <row r="229" spans="1:3" ht="12" customHeight="1" outlineLevel="4" x14ac:dyDescent="0.3">
      <c r="A229" s="251" t="s">
        <v>459</v>
      </c>
      <c r="B229" s="254">
        <v>332.15</v>
      </c>
      <c r="C229" t="s">
        <v>561</v>
      </c>
    </row>
    <row r="230" spans="1:3" ht="23.25" customHeight="1" outlineLevel="4" x14ac:dyDescent="0.3">
      <c r="A230" s="251" t="s">
        <v>460</v>
      </c>
      <c r="B230" s="253">
        <v>56315.16</v>
      </c>
      <c r="C230" t="s">
        <v>561</v>
      </c>
    </row>
    <row r="231" spans="1:3" ht="23.25" customHeight="1" outlineLevel="4" x14ac:dyDescent="0.3">
      <c r="A231" s="251" t="s">
        <v>461</v>
      </c>
      <c r="B231" s="253">
        <v>4626.99</v>
      </c>
      <c r="C231" t="s">
        <v>32</v>
      </c>
    </row>
    <row r="232" spans="1:3" ht="23.25" customHeight="1" outlineLevel="4" x14ac:dyDescent="0.3">
      <c r="A232" s="251" t="s">
        <v>463</v>
      </c>
      <c r="B232" s="253">
        <v>1991.84</v>
      </c>
      <c r="C232" t="s">
        <v>4</v>
      </c>
    </row>
    <row r="233" spans="1:3" ht="34.5" customHeight="1" outlineLevel="4" x14ac:dyDescent="0.3">
      <c r="A233" s="251" t="s">
        <v>464</v>
      </c>
      <c r="B233" s="253">
        <v>9840.58</v>
      </c>
      <c r="C233" t="s">
        <v>4</v>
      </c>
    </row>
    <row r="234" spans="1:3" ht="34.5" customHeight="1" outlineLevel="4" x14ac:dyDescent="0.3">
      <c r="A234" s="251" t="s">
        <v>465</v>
      </c>
      <c r="B234" s="253">
        <v>2143.6999999999998</v>
      </c>
      <c r="C234" t="s">
        <v>4</v>
      </c>
    </row>
    <row r="235" spans="1:3" ht="12" customHeight="1" outlineLevel="4" x14ac:dyDescent="0.3">
      <c r="A235" s="251" t="s">
        <v>466</v>
      </c>
      <c r="B235" s="254">
        <v>795.54</v>
      </c>
    </row>
    <row r="236" spans="1:3" ht="12" customHeight="1" outlineLevel="4" x14ac:dyDescent="0.3">
      <c r="A236" s="251"/>
      <c r="B236" s="387">
        <f>B196+B200+B201+B203+B204+B205+B206+B207+B208+B209+B210+B213+B214+B215+B216+B217+B218+B220+B221+B223+B225+B226+B227+B228+B229+B230+B231+B232+B233+B234</f>
        <v>5529562.7300000014</v>
      </c>
    </row>
    <row r="237" spans="1:3" ht="36.75" customHeight="1" outlineLevel="2" x14ac:dyDescent="0.3">
      <c r="A237" s="261" t="s">
        <v>468</v>
      </c>
      <c r="B237" s="262">
        <v>2805639.46</v>
      </c>
    </row>
    <row r="238" spans="1:3" ht="23.25" customHeight="1" outlineLevel="3" x14ac:dyDescent="0.3">
      <c r="A238" s="249" t="s">
        <v>469</v>
      </c>
      <c r="B238" s="250">
        <v>2805639.46</v>
      </c>
    </row>
    <row r="239" spans="1:3" ht="12" customHeight="1" outlineLevel="4" x14ac:dyDescent="0.3">
      <c r="A239" s="251" t="s">
        <v>421</v>
      </c>
      <c r="B239" s="252"/>
    </row>
    <row r="240" spans="1:3" ht="34.5" customHeight="1" outlineLevel="4" x14ac:dyDescent="0.3">
      <c r="A240" s="251" t="s">
        <v>470</v>
      </c>
      <c r="B240" s="254">
        <v>85.3</v>
      </c>
      <c r="C240" t="s">
        <v>174</v>
      </c>
    </row>
    <row r="241" spans="1:3" ht="23.25" customHeight="1" outlineLevel="4" x14ac:dyDescent="0.3">
      <c r="A241" s="251" t="s">
        <v>422</v>
      </c>
      <c r="B241" s="253">
        <v>30342.240000000002</v>
      </c>
      <c r="C241" t="s">
        <v>174</v>
      </c>
    </row>
    <row r="242" spans="1:3" ht="23.25" customHeight="1" outlineLevel="4" x14ac:dyDescent="0.3">
      <c r="A242" s="251" t="s">
        <v>423</v>
      </c>
      <c r="B242" s="253">
        <v>10746.88</v>
      </c>
      <c r="C242" t="s">
        <v>407</v>
      </c>
    </row>
    <row r="243" spans="1:3" ht="12" customHeight="1" outlineLevel="4" x14ac:dyDescent="0.3">
      <c r="A243" s="251" t="s">
        <v>427</v>
      </c>
      <c r="B243" s="254">
        <v>123.5</v>
      </c>
      <c r="C243" t="s">
        <v>4</v>
      </c>
    </row>
    <row r="244" spans="1:3" ht="12" customHeight="1" outlineLevel="4" x14ac:dyDescent="0.3">
      <c r="A244" s="251" t="s">
        <v>428</v>
      </c>
      <c r="B244" s="253">
        <v>270890.89</v>
      </c>
      <c r="C244" s="7" t="s">
        <v>403</v>
      </c>
    </row>
    <row r="245" spans="1:3" ht="12" customHeight="1" outlineLevel="4" x14ac:dyDescent="0.3">
      <c r="A245" s="251" t="s">
        <v>429</v>
      </c>
      <c r="B245" s="253">
        <v>23380.95</v>
      </c>
      <c r="C245" t="s">
        <v>397</v>
      </c>
    </row>
    <row r="246" spans="1:3" ht="23.25" customHeight="1" outlineLevel="4" x14ac:dyDescent="0.3">
      <c r="A246" s="251" t="s">
        <v>430</v>
      </c>
      <c r="B246" s="253">
        <v>3955.45</v>
      </c>
      <c r="C246" t="s">
        <v>4</v>
      </c>
    </row>
    <row r="247" spans="1:3" ht="12" customHeight="1" outlineLevel="4" x14ac:dyDescent="0.3">
      <c r="A247" s="251" t="s">
        <v>431</v>
      </c>
      <c r="B247" s="254">
        <v>530.61</v>
      </c>
      <c r="C247" t="s">
        <v>4</v>
      </c>
    </row>
    <row r="248" spans="1:3" ht="23.25" customHeight="1" outlineLevel="4" x14ac:dyDescent="0.3">
      <c r="A248" s="251" t="s">
        <v>432</v>
      </c>
      <c r="B248" s="253">
        <v>5776.55</v>
      </c>
      <c r="C248" t="s">
        <v>4</v>
      </c>
    </row>
    <row r="249" spans="1:3" ht="23.25" customHeight="1" outlineLevel="4" x14ac:dyDescent="0.3">
      <c r="A249" s="251" t="s">
        <v>433</v>
      </c>
      <c r="B249" s="253">
        <v>4213.66</v>
      </c>
      <c r="C249" t="s">
        <v>4</v>
      </c>
    </row>
    <row r="250" spans="1:3" ht="23.25" customHeight="1" outlineLevel="4" x14ac:dyDescent="0.3">
      <c r="A250" s="251" t="s">
        <v>434</v>
      </c>
      <c r="B250" s="253">
        <v>1681.36</v>
      </c>
      <c r="C250" t="s">
        <v>4</v>
      </c>
    </row>
    <row r="251" spans="1:3" ht="23.25" customHeight="1" outlineLevel="4" x14ac:dyDescent="0.3">
      <c r="A251" s="251" t="s">
        <v>435</v>
      </c>
      <c r="B251" s="253">
        <v>3772.71</v>
      </c>
      <c r="C251" t="s">
        <v>4</v>
      </c>
    </row>
    <row r="252" spans="1:3" ht="12" customHeight="1" outlineLevel="4" x14ac:dyDescent="0.3">
      <c r="A252" s="251" t="s">
        <v>436</v>
      </c>
      <c r="B252" s="253">
        <v>4830.8100000000004</v>
      </c>
      <c r="C252" t="s">
        <v>4</v>
      </c>
    </row>
    <row r="253" spans="1:3" ht="12" customHeight="1" outlineLevel="4" x14ac:dyDescent="0.3">
      <c r="A253" s="251" t="s">
        <v>437</v>
      </c>
      <c r="B253" s="253">
        <v>1861362.26</v>
      </c>
      <c r="C253" t="s">
        <v>15</v>
      </c>
    </row>
    <row r="254" spans="1:3" ht="23.25" customHeight="1" outlineLevel="4" x14ac:dyDescent="0.3">
      <c r="A254" s="251" t="s">
        <v>438</v>
      </c>
      <c r="B254" s="253">
        <v>100846.95</v>
      </c>
    </row>
    <row r="255" spans="1:3" ht="23.25" customHeight="1" outlineLevel="4" x14ac:dyDescent="0.3">
      <c r="A255" s="251" t="s">
        <v>439</v>
      </c>
      <c r="B255" s="253">
        <v>3312.76</v>
      </c>
      <c r="C255" t="s">
        <v>16</v>
      </c>
    </row>
    <row r="256" spans="1:3" ht="12" customHeight="1" outlineLevel="4" x14ac:dyDescent="0.3">
      <c r="A256" s="251" t="s">
        <v>440</v>
      </c>
      <c r="B256" s="253">
        <v>9555.9</v>
      </c>
      <c r="C256" t="s">
        <v>4</v>
      </c>
    </row>
    <row r="257" spans="1:3" ht="12" customHeight="1" outlineLevel="4" x14ac:dyDescent="0.3">
      <c r="A257" s="251" t="s">
        <v>441</v>
      </c>
      <c r="B257" s="253">
        <v>2206.0100000000002</v>
      </c>
      <c r="C257" t="s">
        <v>4</v>
      </c>
    </row>
    <row r="258" spans="1:3" ht="34.5" customHeight="1" outlineLevel="4" x14ac:dyDescent="0.3">
      <c r="A258" s="251" t="s">
        <v>442</v>
      </c>
      <c r="B258" s="253">
        <v>24508.82</v>
      </c>
      <c r="C258" t="s">
        <v>4</v>
      </c>
    </row>
    <row r="259" spans="1:3" ht="34.5" customHeight="1" outlineLevel="4" x14ac:dyDescent="0.3">
      <c r="A259" s="251" t="s">
        <v>443</v>
      </c>
      <c r="B259" s="253">
        <v>10604.28</v>
      </c>
      <c r="C259" t="s">
        <v>31</v>
      </c>
    </row>
    <row r="260" spans="1:3" ht="34.5" customHeight="1" outlineLevel="4" x14ac:dyDescent="0.3">
      <c r="A260" s="251" t="s">
        <v>444</v>
      </c>
      <c r="B260" s="253">
        <v>10034.23</v>
      </c>
      <c r="C260" t="s">
        <v>4</v>
      </c>
    </row>
    <row r="261" spans="1:3" ht="12" customHeight="1" outlineLevel="4" x14ac:dyDescent="0.3">
      <c r="A261" s="251" t="s">
        <v>446</v>
      </c>
      <c r="B261" s="254">
        <v>382.35</v>
      </c>
      <c r="C261" t="s">
        <v>33</v>
      </c>
    </row>
    <row r="262" spans="1:3" ht="34.5" customHeight="1" outlineLevel="4" x14ac:dyDescent="0.3">
      <c r="A262" s="251" t="s">
        <v>17</v>
      </c>
      <c r="B262" s="253">
        <v>10116.19</v>
      </c>
      <c r="C262" t="s">
        <v>17</v>
      </c>
    </row>
    <row r="263" spans="1:3" ht="12" customHeight="1" outlineLevel="4" x14ac:dyDescent="0.3">
      <c r="A263" s="251" t="s">
        <v>447</v>
      </c>
      <c r="B263" s="253">
        <v>38899.9</v>
      </c>
      <c r="C263" t="s">
        <v>388</v>
      </c>
    </row>
    <row r="264" spans="1:3" ht="23.25" customHeight="1" outlineLevel="4" x14ac:dyDescent="0.3">
      <c r="A264" s="251" t="s">
        <v>450</v>
      </c>
      <c r="B264" s="253">
        <v>10109.06</v>
      </c>
      <c r="C264" t="s">
        <v>4</v>
      </c>
    </row>
    <row r="265" spans="1:3" ht="23.25" customHeight="1" outlineLevel="4" x14ac:dyDescent="0.3">
      <c r="A265" s="251" t="s">
        <v>453</v>
      </c>
      <c r="B265" s="253">
        <v>2047.21</v>
      </c>
      <c r="C265" t="s">
        <v>387</v>
      </c>
    </row>
    <row r="266" spans="1:3" ht="23.25" customHeight="1" outlineLevel="4" x14ac:dyDescent="0.3">
      <c r="A266" s="251" t="s">
        <v>455</v>
      </c>
      <c r="B266" s="253">
        <v>60604.84</v>
      </c>
      <c r="C266" t="s">
        <v>16</v>
      </c>
    </row>
    <row r="267" spans="1:3" ht="12" customHeight="1" outlineLevel="4" x14ac:dyDescent="0.3">
      <c r="A267" s="251" t="s">
        <v>456</v>
      </c>
      <c r="B267" s="253">
        <v>101896.78</v>
      </c>
      <c r="C267" t="s">
        <v>16</v>
      </c>
    </row>
    <row r="268" spans="1:3" ht="12" customHeight="1" outlineLevel="4" x14ac:dyDescent="0.3">
      <c r="A268" s="251" t="s">
        <v>457</v>
      </c>
      <c r="B268" s="253">
        <v>124547.67</v>
      </c>
      <c r="C268" t="s">
        <v>31</v>
      </c>
    </row>
    <row r="269" spans="1:3" ht="23.25" customHeight="1" outlineLevel="4" x14ac:dyDescent="0.3">
      <c r="A269" s="251" t="s">
        <v>458</v>
      </c>
      <c r="B269" s="253">
        <v>31920.720000000001</v>
      </c>
      <c r="C269" t="s">
        <v>31</v>
      </c>
    </row>
    <row r="270" spans="1:3" ht="12" customHeight="1" outlineLevel="4" x14ac:dyDescent="0.3">
      <c r="A270" s="251" t="s">
        <v>459</v>
      </c>
      <c r="B270" s="254">
        <v>160.27000000000001</v>
      </c>
      <c r="C270" t="s">
        <v>31</v>
      </c>
    </row>
    <row r="271" spans="1:3" ht="23.25" customHeight="1" outlineLevel="4" x14ac:dyDescent="0.3">
      <c r="A271" s="251" t="s">
        <v>460</v>
      </c>
      <c r="B271" s="253">
        <v>33345.730000000003</v>
      </c>
      <c r="C271" t="s">
        <v>31</v>
      </c>
    </row>
    <row r="272" spans="1:3" ht="23.25" customHeight="1" outlineLevel="4" x14ac:dyDescent="0.3">
      <c r="A272" s="251" t="s">
        <v>461</v>
      </c>
      <c r="B272" s="253">
        <v>2232.48</v>
      </c>
      <c r="C272" t="s">
        <v>32</v>
      </c>
    </row>
    <row r="273" spans="1:3" ht="23.25" customHeight="1" outlineLevel="4" x14ac:dyDescent="0.3">
      <c r="A273" s="251" t="s">
        <v>463</v>
      </c>
      <c r="B273" s="253">
        <v>4402.41</v>
      </c>
      <c r="C273" t="s">
        <v>4</v>
      </c>
    </row>
    <row r="274" spans="1:3" ht="34.5" customHeight="1" outlineLevel="4" x14ac:dyDescent="0.3">
      <c r="A274" s="251" t="s">
        <v>464</v>
      </c>
      <c r="B274" s="254">
        <v>250.97</v>
      </c>
      <c r="C274" t="s">
        <v>4</v>
      </c>
    </row>
    <row r="275" spans="1:3" ht="34.5" customHeight="1" outlineLevel="4" x14ac:dyDescent="0.3">
      <c r="A275" s="251" t="s">
        <v>465</v>
      </c>
      <c r="B275" s="253">
        <v>1552.45</v>
      </c>
      <c r="C275" t="s">
        <v>4</v>
      </c>
    </row>
    <row r="276" spans="1:3" ht="12" customHeight="1" outlineLevel="4" x14ac:dyDescent="0.3">
      <c r="A276" s="251" t="s">
        <v>466</v>
      </c>
      <c r="B276" s="254">
        <v>408.31</v>
      </c>
    </row>
    <row r="277" spans="1:3" ht="12" customHeight="1" outlineLevel="4" x14ac:dyDescent="0.3">
      <c r="A277" s="251"/>
      <c r="B277" s="387">
        <f>B240+B241+B242+B243+B244+B245+B246+B247+B248+B249+B250+B251+B252+B253+B255+B256+B257+B258+B259+B260+B261+B262+B263+B264+B265+B266+B267+B268+B269+B270+B271+B272+B273+B274+B275</f>
        <v>2704384.1999999993</v>
      </c>
    </row>
    <row r="278" spans="1:3" ht="48.75" customHeight="1" outlineLevel="2" x14ac:dyDescent="0.3">
      <c r="A278" s="261" t="s">
        <v>472</v>
      </c>
      <c r="B278" s="262">
        <v>37908505.530000001</v>
      </c>
    </row>
    <row r="279" spans="1:3" ht="34.5" customHeight="1" outlineLevel="3" x14ac:dyDescent="0.3">
      <c r="A279" s="249" t="s">
        <v>420</v>
      </c>
      <c r="B279" s="250">
        <v>37908505.530000001</v>
      </c>
    </row>
    <row r="280" spans="1:3" ht="12" customHeight="1" outlineLevel="4" x14ac:dyDescent="0.3">
      <c r="A280" s="251" t="s">
        <v>421</v>
      </c>
      <c r="B280" s="252"/>
    </row>
    <row r="281" spans="1:3" ht="23.25" customHeight="1" outlineLevel="4" x14ac:dyDescent="0.3">
      <c r="A281" s="251" t="s">
        <v>422</v>
      </c>
      <c r="B281" s="253">
        <v>717773.19</v>
      </c>
      <c r="C281" t="s">
        <v>174</v>
      </c>
    </row>
    <row r="282" spans="1:3" ht="23.25" customHeight="1" outlineLevel="4" x14ac:dyDescent="0.3">
      <c r="A282" s="251" t="s">
        <v>423</v>
      </c>
      <c r="B282" s="253">
        <v>64424.56</v>
      </c>
      <c r="C282" t="s">
        <v>407</v>
      </c>
    </row>
    <row r="283" spans="1:3" ht="23.25" customHeight="1" outlineLevel="4" x14ac:dyDescent="0.3">
      <c r="A283" s="251" t="s">
        <v>424</v>
      </c>
      <c r="B283" s="253">
        <v>201540.68</v>
      </c>
      <c r="C283" t="s">
        <v>407</v>
      </c>
    </row>
    <row r="284" spans="1:3" ht="12" customHeight="1" outlineLevel="4" x14ac:dyDescent="0.3">
      <c r="A284" s="251" t="s">
        <v>427</v>
      </c>
      <c r="B284" s="253">
        <v>349452.9</v>
      </c>
      <c r="C284" t="s">
        <v>4</v>
      </c>
    </row>
    <row r="285" spans="1:3" ht="12" customHeight="1" outlineLevel="4" x14ac:dyDescent="0.3">
      <c r="A285" s="251" t="s">
        <v>428</v>
      </c>
      <c r="B285" s="253">
        <v>502282.98</v>
      </c>
      <c r="C285" t="s">
        <v>147</v>
      </c>
    </row>
    <row r="286" spans="1:3" ht="12" customHeight="1" outlineLevel="4" x14ac:dyDescent="0.3">
      <c r="A286" s="251" t="s">
        <v>429</v>
      </c>
      <c r="B286" s="253">
        <v>43323.61</v>
      </c>
      <c r="C286" t="s">
        <v>397</v>
      </c>
    </row>
    <row r="287" spans="1:3" ht="23.25" customHeight="1" outlineLevel="4" x14ac:dyDescent="0.3">
      <c r="A287" s="251" t="s">
        <v>430</v>
      </c>
      <c r="B287" s="253">
        <v>34780.14</v>
      </c>
      <c r="C287" t="s">
        <v>4</v>
      </c>
    </row>
    <row r="288" spans="1:3" ht="12" customHeight="1" outlineLevel="4" x14ac:dyDescent="0.3">
      <c r="A288" s="251" t="s">
        <v>431</v>
      </c>
      <c r="B288" s="253">
        <v>4665.63</v>
      </c>
      <c r="C288" t="s">
        <v>4</v>
      </c>
    </row>
    <row r="289" spans="1:3" ht="23.25" customHeight="1" outlineLevel="4" x14ac:dyDescent="0.3">
      <c r="A289" s="251" t="s">
        <v>432</v>
      </c>
      <c r="B289" s="253">
        <v>50792.97</v>
      </c>
      <c r="C289" t="s">
        <v>4</v>
      </c>
    </row>
    <row r="290" spans="1:3" ht="23.25" customHeight="1" outlineLevel="4" x14ac:dyDescent="0.3">
      <c r="A290" s="251" t="s">
        <v>433</v>
      </c>
      <c r="B290" s="253">
        <v>37050.58</v>
      </c>
      <c r="C290" t="s">
        <v>4</v>
      </c>
    </row>
    <row r="291" spans="1:3" ht="23.25" customHeight="1" outlineLevel="4" x14ac:dyDescent="0.3">
      <c r="A291" s="251" t="s">
        <v>434</v>
      </c>
      <c r="B291" s="253">
        <v>14784.11</v>
      </c>
      <c r="C291" t="s">
        <v>4</v>
      </c>
    </row>
    <row r="292" spans="1:3" ht="23.25" customHeight="1" outlineLevel="4" x14ac:dyDescent="0.3">
      <c r="A292" s="251" t="s">
        <v>435</v>
      </c>
      <c r="B292" s="253">
        <v>33173.370000000003</v>
      </c>
      <c r="C292" t="s">
        <v>4</v>
      </c>
    </row>
    <row r="293" spans="1:3" ht="12" customHeight="1" outlineLevel="4" x14ac:dyDescent="0.3">
      <c r="A293" s="251" t="s">
        <v>436</v>
      </c>
      <c r="B293" s="253">
        <v>42477.18</v>
      </c>
      <c r="C293" t="s">
        <v>4</v>
      </c>
    </row>
    <row r="294" spans="1:3" ht="12" customHeight="1" outlineLevel="4" x14ac:dyDescent="0.3">
      <c r="A294" s="251" t="s">
        <v>437</v>
      </c>
      <c r="B294" s="253">
        <v>10986422.390000001</v>
      </c>
      <c r="C294" t="s">
        <v>15</v>
      </c>
    </row>
    <row r="295" spans="1:3" ht="23.25" customHeight="1" outlineLevel="4" x14ac:dyDescent="0.3">
      <c r="A295" s="251" t="s">
        <v>438</v>
      </c>
      <c r="B295" s="253">
        <v>510116.89</v>
      </c>
    </row>
    <row r="296" spans="1:3" ht="23.25" customHeight="1" outlineLevel="4" x14ac:dyDescent="0.3">
      <c r="A296" s="251" t="s">
        <v>439</v>
      </c>
      <c r="B296" s="253">
        <v>19085.27</v>
      </c>
    </row>
    <row r="297" spans="1:3" ht="12" customHeight="1" outlineLevel="4" x14ac:dyDescent="0.3">
      <c r="A297" s="251" t="s">
        <v>440</v>
      </c>
      <c r="B297" s="253">
        <v>61506.13</v>
      </c>
      <c r="C297" t="s">
        <v>4</v>
      </c>
    </row>
    <row r="298" spans="1:3" ht="12" customHeight="1" outlineLevel="4" x14ac:dyDescent="0.3">
      <c r="A298" s="251" t="s">
        <v>441</v>
      </c>
      <c r="B298" s="253">
        <v>12303.9</v>
      </c>
      <c r="C298" t="s">
        <v>4</v>
      </c>
    </row>
    <row r="299" spans="1:3" ht="23.25" customHeight="1" outlineLevel="4" x14ac:dyDescent="0.3">
      <c r="A299" s="251" t="s">
        <v>473</v>
      </c>
      <c r="B299" s="253">
        <v>128835</v>
      </c>
      <c r="C299" t="s">
        <v>149</v>
      </c>
    </row>
    <row r="300" spans="1:3" ht="34.5" customHeight="1" outlineLevel="4" x14ac:dyDescent="0.3">
      <c r="A300" s="251" t="s">
        <v>442</v>
      </c>
      <c r="B300" s="253">
        <v>105018.52</v>
      </c>
      <c r="C300" t="s">
        <v>4</v>
      </c>
    </row>
    <row r="301" spans="1:3" ht="34.5" customHeight="1" outlineLevel="4" x14ac:dyDescent="0.3">
      <c r="A301" s="251" t="s">
        <v>443</v>
      </c>
      <c r="B301" s="253">
        <v>111112.27</v>
      </c>
      <c r="C301" t="s">
        <v>31</v>
      </c>
    </row>
    <row r="302" spans="1:3" ht="34.5" customHeight="1" outlineLevel="4" x14ac:dyDescent="0.3">
      <c r="A302" s="251" t="s">
        <v>444</v>
      </c>
      <c r="B302" s="253">
        <v>51228.44</v>
      </c>
      <c r="C302" t="s">
        <v>4</v>
      </c>
    </row>
    <row r="303" spans="1:3" ht="34.5" customHeight="1" outlineLevel="4" x14ac:dyDescent="0.3">
      <c r="A303" s="251" t="s">
        <v>445</v>
      </c>
      <c r="B303" s="253">
        <v>150000</v>
      </c>
      <c r="C303" t="s">
        <v>146</v>
      </c>
    </row>
    <row r="304" spans="1:3" ht="12" customHeight="1" outlineLevel="4" x14ac:dyDescent="0.3">
      <c r="A304" s="251" t="s">
        <v>446</v>
      </c>
      <c r="B304" s="253">
        <v>1993.82</v>
      </c>
      <c r="C304" t="s">
        <v>33</v>
      </c>
    </row>
    <row r="305" spans="1:3" ht="34.5" customHeight="1" outlineLevel="4" x14ac:dyDescent="0.3">
      <c r="A305" s="251" t="s">
        <v>17</v>
      </c>
      <c r="B305" s="253">
        <v>315742.57</v>
      </c>
      <c r="C305" t="s">
        <v>17</v>
      </c>
    </row>
    <row r="306" spans="1:3" ht="12" customHeight="1" outlineLevel="4" x14ac:dyDescent="0.3">
      <c r="A306" s="251" t="s">
        <v>447</v>
      </c>
      <c r="B306" s="253">
        <v>185784.98</v>
      </c>
      <c r="C306" t="s">
        <v>388</v>
      </c>
    </row>
    <row r="307" spans="1:3" ht="23.25" customHeight="1" outlineLevel="4" x14ac:dyDescent="0.3">
      <c r="A307" s="251" t="s">
        <v>448</v>
      </c>
      <c r="B307" s="253">
        <v>24375</v>
      </c>
      <c r="C307" t="s">
        <v>21</v>
      </c>
    </row>
    <row r="308" spans="1:3" ht="23.25" customHeight="1" outlineLevel="4" x14ac:dyDescent="0.3">
      <c r="A308" s="251" t="s">
        <v>449</v>
      </c>
      <c r="B308" s="253">
        <v>250000</v>
      </c>
      <c r="C308" t="s">
        <v>150</v>
      </c>
    </row>
    <row r="309" spans="1:3" ht="23.25" customHeight="1" outlineLevel="4" x14ac:dyDescent="0.3">
      <c r="A309" s="251" t="s">
        <v>450</v>
      </c>
      <c r="B309" s="253">
        <v>32905.699999999997</v>
      </c>
      <c r="C309" t="s">
        <v>4</v>
      </c>
    </row>
    <row r="310" spans="1:3" ht="34.5" customHeight="1" outlineLevel="4" x14ac:dyDescent="0.3">
      <c r="A310" s="251" t="s">
        <v>476</v>
      </c>
      <c r="B310" s="253">
        <v>35450</v>
      </c>
      <c r="C310" t="s">
        <v>4</v>
      </c>
    </row>
    <row r="311" spans="1:3" ht="23.25" customHeight="1" outlineLevel="4" x14ac:dyDescent="0.3">
      <c r="A311" s="251" t="s">
        <v>477</v>
      </c>
      <c r="B311" s="253">
        <v>228836.43</v>
      </c>
      <c r="C311" t="s">
        <v>387</v>
      </c>
    </row>
    <row r="312" spans="1:3" ht="23.25" customHeight="1" outlineLevel="4" x14ac:dyDescent="0.3">
      <c r="A312" s="251" t="s">
        <v>453</v>
      </c>
      <c r="B312" s="253">
        <v>18001.05</v>
      </c>
      <c r="C312" t="s">
        <v>387</v>
      </c>
    </row>
    <row r="313" spans="1:3" ht="23.25" customHeight="1" outlineLevel="4" x14ac:dyDescent="0.3">
      <c r="A313" s="251" t="s">
        <v>479</v>
      </c>
      <c r="B313" s="253">
        <v>5719690.1399999997</v>
      </c>
    </row>
    <row r="314" spans="1:3" ht="23.25" customHeight="1" outlineLevel="4" x14ac:dyDescent="0.3">
      <c r="A314" s="251" t="s">
        <v>455</v>
      </c>
      <c r="B314" s="253">
        <v>289555.92</v>
      </c>
      <c r="C314" t="s">
        <v>16</v>
      </c>
    </row>
    <row r="315" spans="1:3" ht="12" customHeight="1" outlineLevel="4" x14ac:dyDescent="0.3">
      <c r="A315" s="251" t="s">
        <v>456</v>
      </c>
      <c r="B315" s="253">
        <v>671570.85</v>
      </c>
      <c r="C315" t="s">
        <v>16</v>
      </c>
    </row>
    <row r="316" spans="1:3" ht="12" customHeight="1" outlineLevel="4" x14ac:dyDescent="0.3">
      <c r="A316" s="251" t="s">
        <v>457</v>
      </c>
      <c r="B316" s="253">
        <v>556239.72</v>
      </c>
      <c r="C316" t="s">
        <v>31</v>
      </c>
    </row>
    <row r="317" spans="1:3" ht="23.25" customHeight="1" outlineLevel="4" x14ac:dyDescent="0.3">
      <c r="A317" s="251" t="s">
        <v>458</v>
      </c>
      <c r="B317" s="253">
        <v>40301.58</v>
      </c>
      <c r="C317" t="s">
        <v>31</v>
      </c>
    </row>
    <row r="318" spans="1:3" ht="12" customHeight="1" outlineLevel="4" x14ac:dyDescent="0.3">
      <c r="A318" s="251" t="s">
        <v>459</v>
      </c>
      <c r="B318" s="254">
        <v>912.13</v>
      </c>
      <c r="C318" t="s">
        <v>31</v>
      </c>
    </row>
    <row r="319" spans="1:3" ht="23.25" customHeight="1" outlineLevel="4" x14ac:dyDescent="0.3">
      <c r="A319" s="251" t="s">
        <v>480</v>
      </c>
      <c r="B319" s="253">
        <v>9447.06</v>
      </c>
      <c r="C319" t="s">
        <v>31</v>
      </c>
    </row>
    <row r="320" spans="1:3" ht="23.25" customHeight="1" outlineLevel="4" x14ac:dyDescent="0.3">
      <c r="A320" s="251" t="s">
        <v>460</v>
      </c>
      <c r="B320" s="253">
        <v>177598.89</v>
      </c>
      <c r="C320" t="s">
        <v>31</v>
      </c>
    </row>
    <row r="321" spans="1:3" ht="23.25" customHeight="1" outlineLevel="4" x14ac:dyDescent="0.3">
      <c r="A321" s="251" t="s">
        <v>461</v>
      </c>
      <c r="B321" s="253">
        <v>12706.6</v>
      </c>
      <c r="C321" t="s">
        <v>32</v>
      </c>
    </row>
    <row r="322" spans="1:3" ht="23.25" customHeight="1" outlineLevel="4" x14ac:dyDescent="0.3">
      <c r="A322" s="251" t="s">
        <v>463</v>
      </c>
      <c r="B322" s="253">
        <v>219225.72</v>
      </c>
      <c r="C322" t="s">
        <v>4</v>
      </c>
    </row>
    <row r="323" spans="1:3" ht="34.5" customHeight="1" outlineLevel="4" x14ac:dyDescent="0.3">
      <c r="A323" s="251" t="s">
        <v>464</v>
      </c>
      <c r="B323" s="253">
        <v>1057578</v>
      </c>
      <c r="C323" t="s">
        <v>148</v>
      </c>
    </row>
    <row r="324" spans="1:3" ht="34.5" customHeight="1" outlineLevel="4" x14ac:dyDescent="0.3">
      <c r="A324" s="251" t="s">
        <v>465</v>
      </c>
      <c r="B324" s="253">
        <v>586085.03</v>
      </c>
      <c r="C324" t="s">
        <v>4</v>
      </c>
    </row>
    <row r="325" spans="1:3" ht="12" customHeight="1" outlineLevel="4" x14ac:dyDescent="0.3">
      <c r="A325" s="251" t="s">
        <v>466</v>
      </c>
      <c r="B325" s="253">
        <v>2172.92</v>
      </c>
    </row>
    <row r="326" spans="1:3" ht="12" customHeight="1" outlineLevel="4" x14ac:dyDescent="0.3">
      <c r="A326" s="251" t="s">
        <v>481</v>
      </c>
      <c r="B326" s="253">
        <v>13240180.710000001</v>
      </c>
      <c r="C326" t="s">
        <v>9</v>
      </c>
    </row>
    <row r="327" spans="1:3" ht="12" customHeight="1" outlineLevel="4" x14ac:dyDescent="0.3">
      <c r="A327" s="251"/>
      <c r="B327" s="385">
        <f>B281+B282+B283+B284+B285+B286+B287+B288+B289+B290+B291+B292+B293+B294+B297+B298+B299+B300+B301+B302+B303+B304+B305+B306+B307+B308+B309+B310+B311+B312+B314+B315+B316+B317+B318+B319+B320+B321+B322+B323+B324+B326</f>
        <v>31657440.310000006</v>
      </c>
    </row>
    <row r="328" spans="1:3" ht="36.75" customHeight="1" outlineLevel="2" x14ac:dyDescent="0.3">
      <c r="A328" s="261" t="s">
        <v>482</v>
      </c>
      <c r="B328" s="262">
        <v>253070515.78</v>
      </c>
    </row>
    <row r="329" spans="1:3" ht="23.25" customHeight="1" outlineLevel="3" x14ac:dyDescent="0.3">
      <c r="A329" s="249" t="s">
        <v>469</v>
      </c>
      <c r="B329" s="250">
        <v>253070515.78</v>
      </c>
    </row>
    <row r="330" spans="1:3" ht="12" customHeight="1" outlineLevel="4" x14ac:dyDescent="0.3">
      <c r="A330" s="251" t="s">
        <v>421</v>
      </c>
      <c r="B330" s="252"/>
    </row>
    <row r="331" spans="1:3" ht="34.5" customHeight="1" outlineLevel="4" x14ac:dyDescent="0.3">
      <c r="A331" s="251" t="s">
        <v>470</v>
      </c>
      <c r="B331" s="253">
        <v>1662.74</v>
      </c>
      <c r="C331" t="s">
        <v>174</v>
      </c>
    </row>
    <row r="332" spans="1:3" ht="23.25" customHeight="1" outlineLevel="4" x14ac:dyDescent="0.3">
      <c r="A332" s="251" t="s">
        <v>422</v>
      </c>
      <c r="B332" s="253">
        <v>4373974.42</v>
      </c>
      <c r="C332" t="s">
        <v>174</v>
      </c>
    </row>
    <row r="333" spans="1:3" ht="23.25" customHeight="1" outlineLevel="4" x14ac:dyDescent="0.3">
      <c r="A333" s="251" t="s">
        <v>423</v>
      </c>
      <c r="B333" s="253">
        <v>209120.16</v>
      </c>
      <c r="C333" t="s">
        <v>407</v>
      </c>
    </row>
    <row r="334" spans="1:3" ht="23.25" customHeight="1" outlineLevel="4" x14ac:dyDescent="0.3">
      <c r="A334" s="251" t="s">
        <v>425</v>
      </c>
      <c r="B334" s="253">
        <v>1244871.42</v>
      </c>
      <c r="C334" t="s">
        <v>20</v>
      </c>
    </row>
    <row r="335" spans="1:3" ht="12" customHeight="1" outlineLevel="4" x14ac:dyDescent="0.3">
      <c r="A335" s="251" t="s">
        <v>427</v>
      </c>
      <c r="B335" s="253">
        <v>3296047.16</v>
      </c>
      <c r="C335" t="s">
        <v>4</v>
      </c>
    </row>
    <row r="336" spans="1:3" ht="12" customHeight="1" outlineLevel="4" x14ac:dyDescent="0.3">
      <c r="A336" s="251" t="s">
        <v>428</v>
      </c>
      <c r="B336" s="253">
        <v>896892.98</v>
      </c>
      <c r="C336" t="s">
        <v>4</v>
      </c>
    </row>
    <row r="337" spans="1:3" ht="12" customHeight="1" outlineLevel="4" x14ac:dyDescent="0.3">
      <c r="A337" s="251" t="s">
        <v>429</v>
      </c>
      <c r="B337" s="253">
        <v>378969.9</v>
      </c>
      <c r="C337" t="s">
        <v>397</v>
      </c>
    </row>
    <row r="338" spans="1:3" ht="23.25" customHeight="1" outlineLevel="4" x14ac:dyDescent="0.3">
      <c r="A338" s="251" t="s">
        <v>430</v>
      </c>
      <c r="B338" s="253">
        <v>93547.839999999997</v>
      </c>
      <c r="C338" t="s">
        <v>4</v>
      </c>
    </row>
    <row r="339" spans="1:3" ht="12" customHeight="1" outlineLevel="4" x14ac:dyDescent="0.3">
      <c r="A339" s="251" t="s">
        <v>431</v>
      </c>
      <c r="B339" s="253">
        <v>12549.09</v>
      </c>
      <c r="C339" t="s">
        <v>4</v>
      </c>
    </row>
    <row r="340" spans="1:3" ht="23.25" customHeight="1" outlineLevel="4" x14ac:dyDescent="0.3">
      <c r="A340" s="251" t="s">
        <v>432</v>
      </c>
      <c r="B340" s="253">
        <v>136617.42000000001</v>
      </c>
      <c r="C340" t="s">
        <v>4</v>
      </c>
    </row>
    <row r="341" spans="1:3" ht="23.25" customHeight="1" outlineLevel="4" x14ac:dyDescent="0.3">
      <c r="A341" s="251" t="s">
        <v>433</v>
      </c>
      <c r="B341" s="253">
        <v>99654.62</v>
      </c>
      <c r="C341" t="s">
        <v>4</v>
      </c>
    </row>
    <row r="342" spans="1:3" ht="23.25" customHeight="1" outlineLevel="4" x14ac:dyDescent="0.3">
      <c r="A342" s="251" t="s">
        <v>434</v>
      </c>
      <c r="B342" s="253">
        <v>73961.14</v>
      </c>
      <c r="C342" t="s">
        <v>4</v>
      </c>
    </row>
    <row r="343" spans="1:3" ht="23.25" customHeight="1" outlineLevel="4" x14ac:dyDescent="0.3">
      <c r="A343" s="251" t="s">
        <v>435</v>
      </c>
      <c r="B343" s="253">
        <v>89226.12</v>
      </c>
      <c r="C343" t="s">
        <v>4</v>
      </c>
    </row>
    <row r="344" spans="1:3" ht="12" customHeight="1" outlineLevel="4" x14ac:dyDescent="0.3">
      <c r="A344" s="251" t="s">
        <v>436</v>
      </c>
      <c r="B344" s="253">
        <v>114250.51</v>
      </c>
      <c r="C344" t="s">
        <v>4</v>
      </c>
    </row>
    <row r="345" spans="1:3" ht="12" customHeight="1" outlineLevel="4" x14ac:dyDescent="0.3">
      <c r="A345" s="251" t="s">
        <v>437</v>
      </c>
      <c r="B345" s="253">
        <v>36122551.329999998</v>
      </c>
      <c r="C345" t="s">
        <v>15</v>
      </c>
    </row>
    <row r="346" spans="1:3" ht="23.25" customHeight="1" outlineLevel="4" x14ac:dyDescent="0.3">
      <c r="A346" s="251" t="s">
        <v>438</v>
      </c>
      <c r="B346" s="253">
        <v>1458194.88</v>
      </c>
    </row>
    <row r="347" spans="1:3" ht="23.25" customHeight="1" outlineLevel="4" x14ac:dyDescent="0.3">
      <c r="A347" s="251" t="s">
        <v>439</v>
      </c>
      <c r="B347" s="253">
        <v>64750.17</v>
      </c>
    </row>
    <row r="348" spans="1:3" ht="12" customHeight="1" outlineLevel="4" x14ac:dyDescent="0.3">
      <c r="A348" s="251" t="s">
        <v>440</v>
      </c>
      <c r="B348" s="253">
        <v>320470.73</v>
      </c>
      <c r="C348" t="s">
        <v>4</v>
      </c>
    </row>
    <row r="349" spans="1:3" ht="12" customHeight="1" outlineLevel="4" x14ac:dyDescent="0.3">
      <c r="A349" s="251" t="s">
        <v>441</v>
      </c>
      <c r="B349" s="253">
        <v>37263.81</v>
      </c>
      <c r="C349" t="s">
        <v>4</v>
      </c>
    </row>
    <row r="350" spans="1:3" ht="23.25" customHeight="1" outlineLevel="4" x14ac:dyDescent="0.3">
      <c r="A350" s="251" t="s">
        <v>30</v>
      </c>
      <c r="B350" s="253">
        <v>233285.71</v>
      </c>
      <c r="C350" t="s">
        <v>27</v>
      </c>
    </row>
    <row r="351" spans="1:3" ht="23.25" customHeight="1" outlineLevel="4" x14ac:dyDescent="0.3">
      <c r="A351" s="251" t="s">
        <v>473</v>
      </c>
      <c r="B351" s="253">
        <v>142673.76</v>
      </c>
      <c r="C351" t="s">
        <v>26</v>
      </c>
    </row>
    <row r="352" spans="1:3" ht="34.5" customHeight="1" outlineLevel="4" x14ac:dyDescent="0.3">
      <c r="A352" s="251" t="s">
        <v>442</v>
      </c>
      <c r="B352" s="253">
        <v>488405.13</v>
      </c>
      <c r="C352" t="s">
        <v>4</v>
      </c>
    </row>
    <row r="353" spans="1:3" ht="34.5" customHeight="1" outlineLevel="4" x14ac:dyDescent="0.3">
      <c r="A353" s="251" t="s">
        <v>443</v>
      </c>
      <c r="B353" s="253">
        <v>135505.53</v>
      </c>
      <c r="C353" t="s">
        <v>31</v>
      </c>
    </row>
    <row r="354" spans="1:3" ht="34.5" customHeight="1" outlineLevel="4" x14ac:dyDescent="0.3">
      <c r="A354" s="251" t="s">
        <v>444</v>
      </c>
      <c r="B354" s="253">
        <v>106408.84</v>
      </c>
      <c r="C354" t="s">
        <v>4</v>
      </c>
    </row>
    <row r="355" spans="1:3" ht="34.5" customHeight="1" outlineLevel="4" x14ac:dyDescent="0.3">
      <c r="A355" s="251" t="s">
        <v>445</v>
      </c>
      <c r="B355" s="253">
        <v>277614.28999999998</v>
      </c>
      <c r="C355" t="s">
        <v>20</v>
      </c>
    </row>
    <row r="356" spans="1:3" ht="12" customHeight="1" outlineLevel="4" x14ac:dyDescent="0.3">
      <c r="A356" s="251" t="s">
        <v>446</v>
      </c>
      <c r="B356" s="253">
        <v>6697.49</v>
      </c>
      <c r="C356" t="s">
        <v>33</v>
      </c>
    </row>
    <row r="357" spans="1:3" ht="34.5" customHeight="1" outlineLevel="4" x14ac:dyDescent="0.3">
      <c r="A357" s="251" t="s">
        <v>17</v>
      </c>
      <c r="B357" s="253">
        <v>1195137.5</v>
      </c>
      <c r="C357" t="s">
        <v>17</v>
      </c>
    </row>
    <row r="358" spans="1:3" ht="12" customHeight="1" outlineLevel="4" x14ac:dyDescent="0.3">
      <c r="A358" s="251" t="s">
        <v>447</v>
      </c>
      <c r="B358" s="253">
        <v>721860.19</v>
      </c>
      <c r="C358" t="s">
        <v>388</v>
      </c>
    </row>
    <row r="359" spans="1:3" ht="23.25" customHeight="1" outlineLevel="4" x14ac:dyDescent="0.3">
      <c r="A359" s="251" t="s">
        <v>448</v>
      </c>
      <c r="B359" s="253">
        <f>42857.13+18725</f>
        <v>61582.13</v>
      </c>
      <c r="C359" t="s">
        <v>21</v>
      </c>
    </row>
    <row r="360" spans="1:3" ht="23.25" customHeight="1" outlineLevel="4" x14ac:dyDescent="0.3">
      <c r="A360" s="251" t="s">
        <v>449</v>
      </c>
      <c r="B360" s="253">
        <f>2080000-1100000</f>
        <v>980000</v>
      </c>
      <c r="C360" t="s">
        <v>32</v>
      </c>
    </row>
    <row r="361" spans="1:3" ht="23.25" customHeight="1" outlineLevel="4" x14ac:dyDescent="0.3">
      <c r="A361" s="251" t="s">
        <v>599</v>
      </c>
      <c r="B361" s="253">
        <v>1100000</v>
      </c>
      <c r="C361" t="s">
        <v>404</v>
      </c>
    </row>
    <row r="362" spans="1:3" ht="23.25" customHeight="1" outlineLevel="4" x14ac:dyDescent="0.3">
      <c r="A362" s="251" t="s">
        <v>450</v>
      </c>
      <c r="B362" s="253">
        <v>4831838.7300000004</v>
      </c>
      <c r="C362" t="s">
        <v>4</v>
      </c>
    </row>
    <row r="363" spans="1:3" ht="23.25" customHeight="1" outlineLevel="4" x14ac:dyDescent="0.3">
      <c r="A363" s="251" t="s">
        <v>451</v>
      </c>
      <c r="B363" s="253">
        <v>352678.58</v>
      </c>
      <c r="C363" t="s">
        <v>4</v>
      </c>
    </row>
    <row r="364" spans="1:3" ht="23.25" customHeight="1" outlineLevel="4" x14ac:dyDescent="0.3">
      <c r="A364" s="251" t="s">
        <v>475</v>
      </c>
      <c r="B364" s="253">
        <v>57839.28</v>
      </c>
      <c r="C364" t="s">
        <v>4</v>
      </c>
    </row>
    <row r="365" spans="1:3" ht="23.25" customHeight="1" outlineLevel="4" x14ac:dyDescent="0.3">
      <c r="A365" s="251" t="s">
        <v>477</v>
      </c>
      <c r="B365" s="253">
        <v>951218.73</v>
      </c>
      <c r="C365" t="s">
        <v>387</v>
      </c>
    </row>
    <row r="366" spans="1:3" ht="23.25" customHeight="1" outlineLevel="4" x14ac:dyDescent="0.3">
      <c r="A366" s="251" t="s">
        <v>453</v>
      </c>
      <c r="B366" s="253">
        <v>471045.37</v>
      </c>
      <c r="C366" t="s">
        <v>387</v>
      </c>
    </row>
    <row r="367" spans="1:3" ht="12" customHeight="1" outlineLevel="4" x14ac:dyDescent="0.3">
      <c r="A367" s="251" t="s">
        <v>478</v>
      </c>
      <c r="B367" s="253">
        <v>12607.14</v>
      </c>
      <c r="C367" t="s">
        <v>387</v>
      </c>
    </row>
    <row r="368" spans="1:3" ht="23.25" customHeight="1" outlineLevel="4" x14ac:dyDescent="0.3">
      <c r="A368" s="251" t="s">
        <v>454</v>
      </c>
      <c r="B368" s="253">
        <v>3020568.75</v>
      </c>
      <c r="C368" t="s">
        <v>387</v>
      </c>
    </row>
    <row r="369" spans="1:3" ht="23.25" customHeight="1" outlineLevel="4" x14ac:dyDescent="0.3">
      <c r="A369" s="251" t="s">
        <v>479</v>
      </c>
      <c r="B369" s="253">
        <v>19019240.960000001</v>
      </c>
    </row>
    <row r="370" spans="1:3" ht="23.25" customHeight="1" outlineLevel="4" x14ac:dyDescent="0.3">
      <c r="A370" s="251" t="s">
        <v>455</v>
      </c>
      <c r="B370" s="253">
        <v>1139036.8500000001</v>
      </c>
      <c r="C370" t="s">
        <v>16</v>
      </c>
    </row>
    <row r="371" spans="1:3" ht="12" customHeight="1" outlineLevel="4" x14ac:dyDescent="0.3">
      <c r="A371" s="251" t="s">
        <v>456</v>
      </c>
      <c r="B371" s="253">
        <v>1979498.23</v>
      </c>
      <c r="C371" t="s">
        <v>16</v>
      </c>
    </row>
    <row r="372" spans="1:3" ht="12" customHeight="1" outlineLevel="4" x14ac:dyDescent="0.3">
      <c r="A372" s="251" t="s">
        <v>457</v>
      </c>
      <c r="B372" s="253">
        <v>2033541.95</v>
      </c>
      <c r="C372" t="s">
        <v>31</v>
      </c>
    </row>
    <row r="373" spans="1:3" ht="23.25" customHeight="1" outlineLevel="4" x14ac:dyDescent="0.3">
      <c r="A373" s="251" t="s">
        <v>458</v>
      </c>
      <c r="B373" s="253">
        <v>474276.3</v>
      </c>
      <c r="C373" t="s">
        <v>31</v>
      </c>
    </row>
    <row r="374" spans="1:3" ht="12" customHeight="1" outlineLevel="4" x14ac:dyDescent="0.3">
      <c r="A374" s="251" t="s">
        <v>459</v>
      </c>
      <c r="B374" s="253">
        <v>3160.85</v>
      </c>
      <c r="C374" t="s">
        <v>31</v>
      </c>
    </row>
    <row r="375" spans="1:3" ht="23.25" customHeight="1" outlineLevel="4" x14ac:dyDescent="0.3">
      <c r="A375" s="251" t="s">
        <v>480</v>
      </c>
      <c r="B375" s="253">
        <v>1123.32</v>
      </c>
      <c r="C375" t="s">
        <v>31</v>
      </c>
    </row>
    <row r="376" spans="1:3" ht="23.25" customHeight="1" outlineLevel="4" x14ac:dyDescent="0.3">
      <c r="A376" s="251" t="s">
        <v>460</v>
      </c>
      <c r="B376" s="253">
        <v>474547.19</v>
      </c>
      <c r="C376" t="s">
        <v>31</v>
      </c>
    </row>
    <row r="377" spans="1:3" ht="23.25" customHeight="1" outlineLevel="4" x14ac:dyDescent="0.3">
      <c r="A377" s="251" t="s">
        <v>461</v>
      </c>
      <c r="B377" s="253">
        <v>44032.94</v>
      </c>
      <c r="C377" t="s">
        <v>32</v>
      </c>
    </row>
    <row r="378" spans="1:3" ht="12" customHeight="1" outlineLevel="4" x14ac:dyDescent="0.3">
      <c r="A378" s="251" t="s">
        <v>485</v>
      </c>
      <c r="B378" s="255">
        <v>-1818</v>
      </c>
    </row>
    <row r="379" spans="1:3" ht="45.75" customHeight="1" outlineLevel="4" x14ac:dyDescent="0.3">
      <c r="A379" s="251" t="s">
        <v>486</v>
      </c>
      <c r="B379" s="253">
        <v>85535.71</v>
      </c>
      <c r="C379" t="s">
        <v>395</v>
      </c>
    </row>
    <row r="380" spans="1:3" ht="23.25" customHeight="1" outlineLevel="4" x14ac:dyDescent="0.3">
      <c r="A380" s="251" t="s">
        <v>463</v>
      </c>
      <c r="B380" s="253">
        <v>289511.39</v>
      </c>
      <c r="C380" t="s">
        <v>4</v>
      </c>
    </row>
    <row r="381" spans="1:3" ht="34.5" customHeight="1" outlineLevel="4" x14ac:dyDescent="0.3">
      <c r="A381" s="251" t="s">
        <v>464</v>
      </c>
      <c r="B381" s="253">
        <v>211478.99</v>
      </c>
      <c r="C381" t="s">
        <v>4</v>
      </c>
    </row>
    <row r="382" spans="1:3" ht="34.5" customHeight="1" outlineLevel="4" x14ac:dyDescent="0.3">
      <c r="A382" s="251" t="s">
        <v>465</v>
      </c>
      <c r="B382" s="253">
        <v>4428414.2300000004</v>
      </c>
      <c r="C382" t="s">
        <v>4</v>
      </c>
    </row>
    <row r="383" spans="1:3" ht="12" customHeight="1" outlineLevel="4" x14ac:dyDescent="0.3">
      <c r="A383" s="251" t="s">
        <v>487</v>
      </c>
      <c r="B383" s="253">
        <v>109340320.15000001</v>
      </c>
      <c r="C383" t="s">
        <v>6</v>
      </c>
    </row>
    <row r="384" spans="1:3" ht="12" customHeight="1" outlineLevel="4" x14ac:dyDescent="0.3">
      <c r="A384" s="251" t="s">
        <v>597</v>
      </c>
      <c r="B384" s="253">
        <v>10238746</v>
      </c>
      <c r="C384" t="s">
        <v>25</v>
      </c>
    </row>
    <row r="385" spans="1:3" ht="12" customHeight="1" outlineLevel="4" x14ac:dyDescent="0.3">
      <c r="A385" s="251" t="s">
        <v>598</v>
      </c>
      <c r="B385" s="253">
        <v>12477434.49</v>
      </c>
      <c r="C385" t="s">
        <v>25</v>
      </c>
    </row>
    <row r="386" spans="1:3" ht="12" customHeight="1" outlineLevel="4" x14ac:dyDescent="0.3">
      <c r="A386" s="251" t="s">
        <v>466</v>
      </c>
      <c r="B386" s="253">
        <v>7113.88</v>
      </c>
    </row>
    <row r="387" spans="1:3" ht="34.5" customHeight="1" outlineLevel="4" x14ac:dyDescent="0.3">
      <c r="A387" s="251" t="s">
        <v>471</v>
      </c>
      <c r="B387" s="253">
        <v>14400</v>
      </c>
      <c r="C387" t="s">
        <v>4</v>
      </c>
    </row>
    <row r="388" spans="1:3" ht="12" customHeight="1" outlineLevel="4" x14ac:dyDescent="0.3">
      <c r="A388" s="251" t="s">
        <v>488</v>
      </c>
      <c r="B388" s="253">
        <v>189026.88</v>
      </c>
      <c r="C388" t="s">
        <v>399</v>
      </c>
    </row>
    <row r="389" spans="1:3" ht="12" customHeight="1" outlineLevel="4" x14ac:dyDescent="0.3">
      <c r="A389" s="251" t="s">
        <v>481</v>
      </c>
      <c r="B389" s="253">
        <v>26637097.43</v>
      </c>
      <c r="C389" t="s">
        <v>9</v>
      </c>
    </row>
    <row r="390" spans="1:3" ht="12" customHeight="1" outlineLevel="4" x14ac:dyDescent="0.3">
      <c r="A390" s="251"/>
      <c r="B390" s="383">
        <v>232709781.40000001</v>
      </c>
      <c r="C390" s="384"/>
    </row>
    <row r="391" spans="1:3" ht="36.75" customHeight="1" outlineLevel="2" x14ac:dyDescent="0.3">
      <c r="A391" s="261" t="s">
        <v>489</v>
      </c>
      <c r="B391" s="262">
        <v>21191348.25</v>
      </c>
    </row>
    <row r="392" spans="1:3" ht="34.5" customHeight="1" outlineLevel="3" x14ac:dyDescent="0.3">
      <c r="A392" s="249" t="s">
        <v>420</v>
      </c>
      <c r="B392" s="250">
        <v>21191348.25</v>
      </c>
    </row>
    <row r="393" spans="1:3" ht="12" customHeight="1" outlineLevel="4" x14ac:dyDescent="0.3">
      <c r="A393" s="251" t="s">
        <v>421</v>
      </c>
      <c r="B393" s="252"/>
    </row>
    <row r="394" spans="1:3" ht="23.25" customHeight="1" outlineLevel="4" x14ac:dyDescent="0.3">
      <c r="A394" s="251" t="s">
        <v>422</v>
      </c>
      <c r="B394" s="253">
        <v>1195909.3899999999</v>
      </c>
      <c r="C394" t="s">
        <v>174</v>
      </c>
    </row>
    <row r="395" spans="1:3" ht="23.25" customHeight="1" outlineLevel="4" x14ac:dyDescent="0.3">
      <c r="A395" s="251" t="s">
        <v>423</v>
      </c>
      <c r="B395" s="253">
        <v>29800.85</v>
      </c>
      <c r="C395" t="s">
        <v>407</v>
      </c>
    </row>
    <row r="396" spans="1:3" ht="23.25" customHeight="1" outlineLevel="4" x14ac:dyDescent="0.3">
      <c r="A396" s="251" t="s">
        <v>424</v>
      </c>
      <c r="B396" s="253">
        <v>91259.48</v>
      </c>
      <c r="C396" t="s">
        <v>407</v>
      </c>
    </row>
    <row r="397" spans="1:3" ht="23.25" customHeight="1" outlineLevel="4" x14ac:dyDescent="0.3">
      <c r="A397" s="251" t="s">
        <v>425</v>
      </c>
      <c r="B397" s="253">
        <v>282232.14</v>
      </c>
      <c r="C397" t="s">
        <v>147</v>
      </c>
    </row>
    <row r="398" spans="1:3" ht="12" customHeight="1" outlineLevel="4" x14ac:dyDescent="0.3">
      <c r="A398" s="251" t="s">
        <v>427</v>
      </c>
      <c r="B398" s="253">
        <v>497073.09</v>
      </c>
      <c r="C398" t="s">
        <v>4</v>
      </c>
    </row>
    <row r="399" spans="1:3" ht="12" customHeight="1" outlineLevel="4" x14ac:dyDescent="0.3">
      <c r="A399" s="251" t="s">
        <v>428</v>
      </c>
      <c r="B399" s="253">
        <v>364548.56</v>
      </c>
      <c r="C399" t="s">
        <v>146</v>
      </c>
    </row>
    <row r="400" spans="1:3" ht="12" customHeight="1" outlineLevel="4" x14ac:dyDescent="0.3">
      <c r="A400" s="251" t="s">
        <v>429</v>
      </c>
      <c r="B400" s="253">
        <v>30845.95</v>
      </c>
      <c r="C400" t="s">
        <v>397</v>
      </c>
    </row>
    <row r="401" spans="1:3" ht="23.25" customHeight="1" outlineLevel="4" x14ac:dyDescent="0.3">
      <c r="A401" s="251" t="s">
        <v>430</v>
      </c>
      <c r="B401" s="253">
        <v>21232.69</v>
      </c>
      <c r="C401" t="s">
        <v>4</v>
      </c>
    </row>
    <row r="402" spans="1:3" ht="12" customHeight="1" outlineLevel="4" x14ac:dyDescent="0.3">
      <c r="A402" s="251" t="s">
        <v>431</v>
      </c>
      <c r="B402" s="253">
        <v>2848.29</v>
      </c>
      <c r="C402" t="s">
        <v>4</v>
      </c>
    </row>
    <row r="403" spans="1:3" ht="23.25" customHeight="1" outlineLevel="4" x14ac:dyDescent="0.3">
      <c r="A403" s="251" t="s">
        <v>432</v>
      </c>
      <c r="B403" s="253">
        <v>31008.26</v>
      </c>
      <c r="C403" t="s">
        <v>4</v>
      </c>
    </row>
    <row r="404" spans="1:3" ht="23.25" customHeight="1" outlineLevel="4" x14ac:dyDescent="0.3">
      <c r="A404" s="251" t="s">
        <v>433</v>
      </c>
      <c r="B404" s="253">
        <v>22618.76</v>
      </c>
      <c r="C404" t="s">
        <v>4</v>
      </c>
    </row>
    <row r="405" spans="1:3" ht="23.25" customHeight="1" outlineLevel="4" x14ac:dyDescent="0.3">
      <c r="A405" s="251" t="s">
        <v>434</v>
      </c>
      <c r="B405" s="253">
        <v>9025.4599999999991</v>
      </c>
      <c r="C405" t="s">
        <v>4</v>
      </c>
    </row>
    <row r="406" spans="1:3" ht="23.25" customHeight="1" outlineLevel="4" x14ac:dyDescent="0.3">
      <c r="A406" s="251" t="s">
        <v>435</v>
      </c>
      <c r="B406" s="253">
        <v>20251.79</v>
      </c>
      <c r="C406" t="s">
        <v>4</v>
      </c>
    </row>
    <row r="407" spans="1:3" ht="12" customHeight="1" outlineLevel="4" x14ac:dyDescent="0.3">
      <c r="A407" s="251" t="s">
        <v>436</v>
      </c>
      <c r="B407" s="253">
        <v>25931.61</v>
      </c>
      <c r="C407" t="s">
        <v>4</v>
      </c>
    </row>
    <row r="408" spans="1:3" ht="12" customHeight="1" outlineLevel="4" x14ac:dyDescent="0.3">
      <c r="A408" s="251" t="s">
        <v>437</v>
      </c>
      <c r="B408" s="253">
        <v>5131568.01</v>
      </c>
      <c r="C408" t="s">
        <v>15</v>
      </c>
    </row>
    <row r="409" spans="1:3" ht="23.25" customHeight="1" outlineLevel="4" x14ac:dyDescent="0.3">
      <c r="A409" s="251" t="s">
        <v>438</v>
      </c>
      <c r="B409" s="253">
        <v>236545.06</v>
      </c>
    </row>
    <row r="410" spans="1:3" ht="23.25" customHeight="1" outlineLevel="4" x14ac:dyDescent="0.3">
      <c r="A410" s="251" t="s">
        <v>439</v>
      </c>
      <c r="B410" s="253">
        <v>106152.94</v>
      </c>
    </row>
    <row r="411" spans="1:3" ht="12" customHeight="1" outlineLevel="4" x14ac:dyDescent="0.3">
      <c r="A411" s="251" t="s">
        <v>440</v>
      </c>
      <c r="B411" s="253">
        <v>39129.81</v>
      </c>
      <c r="C411" t="s">
        <v>4</v>
      </c>
    </row>
    <row r="412" spans="1:3" ht="12" customHeight="1" outlineLevel="4" x14ac:dyDescent="0.3">
      <c r="A412" s="251" t="s">
        <v>441</v>
      </c>
      <c r="B412" s="253">
        <v>5091.95</v>
      </c>
      <c r="C412" t="s">
        <v>4</v>
      </c>
    </row>
    <row r="413" spans="1:3" ht="34.5" customHeight="1" outlineLevel="4" x14ac:dyDescent="0.3">
      <c r="A413" s="251" t="s">
        <v>442</v>
      </c>
      <c r="B413" s="253">
        <v>127853.23</v>
      </c>
      <c r="C413" t="s">
        <v>4</v>
      </c>
    </row>
    <row r="414" spans="1:3" ht="34.5" customHeight="1" outlineLevel="4" x14ac:dyDescent="0.3">
      <c r="A414" s="251" t="s">
        <v>443</v>
      </c>
      <c r="B414" s="253">
        <v>29330.85</v>
      </c>
      <c r="C414" t="s">
        <v>31</v>
      </c>
    </row>
    <row r="415" spans="1:3" ht="34.5" customHeight="1" outlineLevel="4" x14ac:dyDescent="0.3">
      <c r="A415" s="251" t="s">
        <v>444</v>
      </c>
      <c r="B415" s="253">
        <v>43363.22</v>
      </c>
      <c r="C415" t="s">
        <v>31</v>
      </c>
    </row>
    <row r="416" spans="1:3" ht="12" customHeight="1" outlineLevel="4" x14ac:dyDescent="0.3">
      <c r="A416" s="251" t="s">
        <v>446</v>
      </c>
      <c r="B416" s="253">
        <v>1029.4100000000001</v>
      </c>
      <c r="C416" t="s">
        <v>33</v>
      </c>
    </row>
    <row r="417" spans="1:3" ht="34.5" customHeight="1" outlineLevel="4" x14ac:dyDescent="0.3">
      <c r="A417" s="251" t="s">
        <v>17</v>
      </c>
      <c r="B417" s="253">
        <v>28937.83</v>
      </c>
      <c r="C417" t="s">
        <v>17</v>
      </c>
    </row>
    <row r="418" spans="1:3" ht="12" customHeight="1" outlineLevel="4" x14ac:dyDescent="0.3">
      <c r="A418" s="251" t="s">
        <v>447</v>
      </c>
      <c r="B418" s="253">
        <v>96837.51</v>
      </c>
      <c r="C418" t="s">
        <v>388</v>
      </c>
    </row>
    <row r="419" spans="1:3" ht="23.25" customHeight="1" outlineLevel="4" x14ac:dyDescent="0.3">
      <c r="A419" s="251" t="s">
        <v>450</v>
      </c>
      <c r="B419" s="253">
        <v>18757.05</v>
      </c>
      <c r="C419" t="s">
        <v>4</v>
      </c>
    </row>
    <row r="420" spans="1:3" ht="34.5" customHeight="1" outlineLevel="4" x14ac:dyDescent="0.3">
      <c r="A420" s="251" t="s">
        <v>476</v>
      </c>
      <c r="B420" s="253">
        <v>10950</v>
      </c>
      <c r="C420" t="s">
        <v>4</v>
      </c>
    </row>
    <row r="421" spans="1:3" ht="23.25" customHeight="1" outlineLevel="4" x14ac:dyDescent="0.3">
      <c r="A421" s="251" t="s">
        <v>477</v>
      </c>
      <c r="B421" s="253">
        <v>750539.62</v>
      </c>
      <c r="C421" t="s">
        <v>387</v>
      </c>
    </row>
    <row r="422" spans="1:3" ht="23.25" customHeight="1" outlineLevel="4" x14ac:dyDescent="0.3">
      <c r="A422" s="251" t="s">
        <v>453</v>
      </c>
      <c r="B422" s="253">
        <v>10989.34</v>
      </c>
      <c r="C422" t="s">
        <v>387</v>
      </c>
    </row>
    <row r="423" spans="1:3" s="336" customFormat="1" ht="23.25" customHeight="1" outlineLevel="4" x14ac:dyDescent="0.3">
      <c r="A423" s="263" t="s">
        <v>454</v>
      </c>
      <c r="B423" s="264">
        <v>622100</v>
      </c>
      <c r="C423" s="336" t="s">
        <v>387</v>
      </c>
    </row>
    <row r="424" spans="1:3" ht="23.25" customHeight="1" outlineLevel="4" x14ac:dyDescent="0.3">
      <c r="A424" s="251" t="s">
        <v>479</v>
      </c>
      <c r="B424" s="253">
        <v>4418212.6500000004</v>
      </c>
    </row>
    <row r="425" spans="1:3" ht="23.25" customHeight="1" outlineLevel="4" x14ac:dyDescent="0.3">
      <c r="A425" s="251" t="s">
        <v>455</v>
      </c>
      <c r="B425" s="253">
        <v>148451.18</v>
      </c>
      <c r="C425" t="s">
        <v>16</v>
      </c>
    </row>
    <row r="426" spans="1:3" ht="12" customHeight="1" outlineLevel="4" x14ac:dyDescent="0.3">
      <c r="A426" s="251" t="s">
        <v>456</v>
      </c>
      <c r="B426" s="253">
        <v>298992.55</v>
      </c>
      <c r="C426" t="s">
        <v>16</v>
      </c>
    </row>
    <row r="427" spans="1:3" ht="12" customHeight="1" outlineLevel="4" x14ac:dyDescent="0.3">
      <c r="A427" s="251" t="s">
        <v>457</v>
      </c>
      <c r="B427" s="253">
        <v>253847.22</v>
      </c>
      <c r="C427" t="s">
        <v>31</v>
      </c>
    </row>
    <row r="428" spans="1:3" ht="23.25" customHeight="1" outlineLevel="4" x14ac:dyDescent="0.3">
      <c r="A428" s="251" t="s">
        <v>458</v>
      </c>
      <c r="B428" s="253">
        <v>58690.77</v>
      </c>
      <c r="C428" t="s">
        <v>31</v>
      </c>
    </row>
    <row r="429" spans="1:3" ht="12" customHeight="1" outlineLevel="4" x14ac:dyDescent="0.3">
      <c r="A429" s="251" t="s">
        <v>459</v>
      </c>
      <c r="B429" s="254">
        <v>334.06</v>
      </c>
      <c r="C429" t="s">
        <v>31</v>
      </c>
    </row>
    <row r="430" spans="1:3" ht="23.25" customHeight="1" outlineLevel="4" x14ac:dyDescent="0.3">
      <c r="A430" s="251" t="s">
        <v>480</v>
      </c>
      <c r="B430" s="253">
        <v>28824.03</v>
      </c>
      <c r="C430" t="s">
        <v>31</v>
      </c>
    </row>
    <row r="431" spans="1:3" ht="23.25" customHeight="1" outlineLevel="4" x14ac:dyDescent="0.3">
      <c r="A431" s="251" t="s">
        <v>460</v>
      </c>
      <c r="B431" s="253">
        <v>61791.6</v>
      </c>
      <c r="C431" t="s">
        <v>31</v>
      </c>
    </row>
    <row r="432" spans="1:3" ht="23.25" customHeight="1" outlineLevel="4" x14ac:dyDescent="0.3">
      <c r="A432" s="251" t="s">
        <v>461</v>
      </c>
      <c r="B432" s="253">
        <v>4653.55</v>
      </c>
      <c r="C432" t="s">
        <v>32</v>
      </c>
    </row>
    <row r="433" spans="1:3" ht="45.75" customHeight="1" outlineLevel="4" x14ac:dyDescent="0.3">
      <c r="A433" s="251" t="s">
        <v>486</v>
      </c>
      <c r="B433" s="253">
        <v>37500</v>
      </c>
      <c r="C433" t="s">
        <v>152</v>
      </c>
    </row>
    <row r="434" spans="1:3" ht="23.25" customHeight="1" outlineLevel="4" x14ac:dyDescent="0.3">
      <c r="A434" s="251" t="s">
        <v>463</v>
      </c>
      <c r="B434" s="253">
        <v>29402.48</v>
      </c>
      <c r="C434" t="s">
        <v>4</v>
      </c>
    </row>
    <row r="435" spans="1:3" ht="34.5" customHeight="1" outlineLevel="4" x14ac:dyDescent="0.3">
      <c r="A435" s="251" t="s">
        <v>464</v>
      </c>
      <c r="B435" s="253">
        <v>181967</v>
      </c>
      <c r="C435" t="s">
        <v>4</v>
      </c>
    </row>
    <row r="436" spans="1:3" ht="34.5" customHeight="1" outlineLevel="4" x14ac:dyDescent="0.3">
      <c r="A436" s="251" t="s">
        <v>465</v>
      </c>
      <c r="B436" s="253">
        <v>720529.45</v>
      </c>
      <c r="C436" t="s">
        <v>4</v>
      </c>
    </row>
    <row r="437" spans="1:3" ht="12" customHeight="1" outlineLevel="4" x14ac:dyDescent="0.3">
      <c r="A437" s="251" t="s">
        <v>466</v>
      </c>
      <c r="B437" s="253">
        <v>1339.7</v>
      </c>
    </row>
    <row r="438" spans="1:3" ht="12" customHeight="1" outlineLevel="4" x14ac:dyDescent="0.3">
      <c r="A438" s="251" t="s">
        <v>481</v>
      </c>
      <c r="B438" s="253">
        <v>5063049.8600000003</v>
      </c>
      <c r="C438" t="s">
        <v>9</v>
      </c>
    </row>
    <row r="439" spans="1:3" ht="11.25" customHeight="1" x14ac:dyDescent="0.3"/>
    <row r="440" spans="1:3" x14ac:dyDescent="0.3">
      <c r="B440" s="386">
        <f>B394+B395+B396+B397+B398+B399+B400+B401+B402+B403+B404+B405+B406+B407+B408+B411+B412+B413+B414+B415+B416+B417+B418+B419+B420+B421+B422+B423+B425+B426+B427+B428+B429+B430+B431+B432+B433+B434+B435+B436+B438</f>
        <v>16429097.899999999</v>
      </c>
    </row>
    <row r="441" spans="1:3" ht="11.25" customHeight="1" x14ac:dyDescent="0.3">
      <c r="A441" s="236" t="s">
        <v>491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64"/>
  <sheetViews>
    <sheetView topLeftCell="A2" workbookViewId="0">
      <selection activeCell="C196" sqref="C196"/>
    </sheetView>
  </sheetViews>
  <sheetFormatPr defaultRowHeight="14.4" outlineLevelRow="4" x14ac:dyDescent="0.3"/>
  <cols>
    <col min="1" max="1" width="33" style="236" customWidth="1"/>
    <col min="2" max="2" width="18.109375" style="236" customWidth="1"/>
    <col min="3" max="3" width="20.33203125" customWidth="1"/>
    <col min="4" max="237" width="9.109375" customWidth="1"/>
    <col min="238" max="240" width="9" customWidth="1"/>
    <col min="241" max="241" width="3" customWidth="1"/>
    <col min="242" max="242" width="6" customWidth="1"/>
    <col min="243" max="243" width="9" customWidth="1"/>
    <col min="244" max="244" width="1" customWidth="1"/>
    <col min="245" max="246" width="9.109375" customWidth="1"/>
    <col min="247" max="247" width="1" customWidth="1"/>
    <col min="248" max="248" width="9" customWidth="1"/>
    <col min="249" max="249" width="6" customWidth="1"/>
    <col min="250" max="250" width="3" customWidth="1"/>
    <col min="251" max="251" width="9" customWidth="1"/>
    <col min="252" max="252" width="4" customWidth="1"/>
    <col min="253" max="253" width="5" customWidth="1"/>
    <col min="254" max="254" width="9" customWidth="1"/>
    <col min="255" max="255" width="2" customWidth="1"/>
    <col min="256" max="256" width="7" customWidth="1"/>
    <col min="257" max="257" width="9" customWidth="1"/>
    <col min="258" max="493" width="9.109375" customWidth="1"/>
    <col min="494" max="496" width="9" customWidth="1"/>
    <col min="497" max="497" width="3" customWidth="1"/>
    <col min="498" max="498" width="6" customWidth="1"/>
    <col min="499" max="499" width="9" customWidth="1"/>
    <col min="500" max="500" width="1" customWidth="1"/>
    <col min="501" max="502" width="9.109375" customWidth="1"/>
    <col min="503" max="503" width="1" customWidth="1"/>
    <col min="504" max="504" width="9" customWidth="1"/>
    <col min="505" max="505" width="6" customWidth="1"/>
    <col min="506" max="506" width="3" customWidth="1"/>
    <col min="507" max="507" width="9" customWidth="1"/>
    <col min="508" max="508" width="4" customWidth="1"/>
    <col min="509" max="509" width="5" customWidth="1"/>
    <col min="510" max="510" width="9" customWidth="1"/>
    <col min="511" max="511" width="2" customWidth="1"/>
    <col min="512" max="512" width="7" customWidth="1"/>
    <col min="513" max="513" width="9" customWidth="1"/>
    <col min="514" max="749" width="9.109375" customWidth="1"/>
    <col min="750" max="752" width="9" customWidth="1"/>
    <col min="753" max="753" width="3" customWidth="1"/>
    <col min="754" max="754" width="6" customWidth="1"/>
    <col min="755" max="755" width="9" customWidth="1"/>
    <col min="756" max="756" width="1" customWidth="1"/>
    <col min="757" max="758" width="9.109375" customWidth="1"/>
    <col min="759" max="759" width="1" customWidth="1"/>
    <col min="760" max="760" width="9" customWidth="1"/>
    <col min="761" max="761" width="6" customWidth="1"/>
    <col min="762" max="762" width="3" customWidth="1"/>
    <col min="763" max="763" width="9" customWidth="1"/>
    <col min="764" max="764" width="4" customWidth="1"/>
    <col min="765" max="765" width="5" customWidth="1"/>
    <col min="766" max="766" width="9" customWidth="1"/>
    <col min="767" max="767" width="2" customWidth="1"/>
    <col min="768" max="768" width="7" customWidth="1"/>
    <col min="769" max="769" width="9" customWidth="1"/>
    <col min="770" max="1005" width="9.109375" customWidth="1"/>
    <col min="1006" max="1008" width="9" customWidth="1"/>
    <col min="1009" max="1009" width="3" customWidth="1"/>
    <col min="1010" max="1010" width="6" customWidth="1"/>
    <col min="1011" max="1011" width="9" customWidth="1"/>
    <col min="1012" max="1012" width="1" customWidth="1"/>
    <col min="1013" max="1014" width="9.109375" customWidth="1"/>
    <col min="1015" max="1015" width="1" customWidth="1"/>
    <col min="1016" max="1016" width="9" customWidth="1"/>
    <col min="1017" max="1017" width="6" customWidth="1"/>
    <col min="1018" max="1018" width="3" customWidth="1"/>
    <col min="1019" max="1019" width="9" customWidth="1"/>
    <col min="1020" max="1020" width="4" customWidth="1"/>
    <col min="1021" max="1021" width="5" customWidth="1"/>
    <col min="1022" max="1022" width="9" customWidth="1"/>
    <col min="1023" max="1023" width="2" customWidth="1"/>
    <col min="1024" max="1024" width="7" customWidth="1"/>
    <col min="1025" max="1025" width="9" customWidth="1"/>
    <col min="1026" max="1261" width="9.109375" customWidth="1"/>
    <col min="1262" max="1264" width="9" customWidth="1"/>
    <col min="1265" max="1265" width="3" customWidth="1"/>
    <col min="1266" max="1266" width="6" customWidth="1"/>
    <col min="1267" max="1267" width="9" customWidth="1"/>
    <col min="1268" max="1268" width="1" customWidth="1"/>
    <col min="1269" max="1270" width="9.109375" customWidth="1"/>
    <col min="1271" max="1271" width="1" customWidth="1"/>
    <col min="1272" max="1272" width="9" customWidth="1"/>
    <col min="1273" max="1273" width="6" customWidth="1"/>
    <col min="1274" max="1274" width="3" customWidth="1"/>
    <col min="1275" max="1275" width="9" customWidth="1"/>
    <col min="1276" max="1276" width="4" customWidth="1"/>
    <col min="1277" max="1277" width="5" customWidth="1"/>
    <col min="1278" max="1278" width="9" customWidth="1"/>
    <col min="1279" max="1279" width="2" customWidth="1"/>
    <col min="1280" max="1280" width="7" customWidth="1"/>
    <col min="1281" max="1281" width="9" customWidth="1"/>
    <col min="1282" max="1517" width="9.109375" customWidth="1"/>
    <col min="1518" max="1520" width="9" customWidth="1"/>
    <col min="1521" max="1521" width="3" customWidth="1"/>
    <col min="1522" max="1522" width="6" customWidth="1"/>
    <col min="1523" max="1523" width="9" customWidth="1"/>
    <col min="1524" max="1524" width="1" customWidth="1"/>
    <col min="1525" max="1526" width="9.109375" customWidth="1"/>
    <col min="1527" max="1527" width="1" customWidth="1"/>
    <col min="1528" max="1528" width="9" customWidth="1"/>
    <col min="1529" max="1529" width="6" customWidth="1"/>
    <col min="1530" max="1530" width="3" customWidth="1"/>
    <col min="1531" max="1531" width="9" customWidth="1"/>
    <col min="1532" max="1532" width="4" customWidth="1"/>
    <col min="1533" max="1533" width="5" customWidth="1"/>
    <col min="1534" max="1534" width="9" customWidth="1"/>
    <col min="1535" max="1535" width="2" customWidth="1"/>
    <col min="1536" max="1536" width="7" customWidth="1"/>
    <col min="1537" max="1537" width="9" customWidth="1"/>
    <col min="1538" max="1773" width="9.109375" customWidth="1"/>
    <col min="1774" max="1776" width="9" customWidth="1"/>
    <col min="1777" max="1777" width="3" customWidth="1"/>
    <col min="1778" max="1778" width="6" customWidth="1"/>
    <col min="1779" max="1779" width="9" customWidth="1"/>
    <col min="1780" max="1780" width="1" customWidth="1"/>
    <col min="1781" max="1782" width="9.109375" customWidth="1"/>
    <col min="1783" max="1783" width="1" customWidth="1"/>
    <col min="1784" max="1784" width="9" customWidth="1"/>
    <col min="1785" max="1785" width="6" customWidth="1"/>
    <col min="1786" max="1786" width="3" customWidth="1"/>
    <col min="1787" max="1787" width="9" customWidth="1"/>
    <col min="1788" max="1788" width="4" customWidth="1"/>
    <col min="1789" max="1789" width="5" customWidth="1"/>
    <col min="1790" max="1790" width="9" customWidth="1"/>
    <col min="1791" max="1791" width="2" customWidth="1"/>
    <col min="1792" max="1792" width="7" customWidth="1"/>
    <col min="1793" max="1793" width="9" customWidth="1"/>
    <col min="1794" max="2029" width="9.109375" customWidth="1"/>
    <col min="2030" max="2032" width="9" customWidth="1"/>
    <col min="2033" max="2033" width="3" customWidth="1"/>
    <col min="2034" max="2034" width="6" customWidth="1"/>
    <col min="2035" max="2035" width="9" customWidth="1"/>
    <col min="2036" max="2036" width="1" customWidth="1"/>
    <col min="2037" max="2038" width="9.109375" customWidth="1"/>
    <col min="2039" max="2039" width="1" customWidth="1"/>
    <col min="2040" max="2040" width="9" customWidth="1"/>
    <col min="2041" max="2041" width="6" customWidth="1"/>
    <col min="2042" max="2042" width="3" customWidth="1"/>
    <col min="2043" max="2043" width="9" customWidth="1"/>
    <col min="2044" max="2044" width="4" customWidth="1"/>
    <col min="2045" max="2045" width="5" customWidth="1"/>
    <col min="2046" max="2046" width="9" customWidth="1"/>
    <col min="2047" max="2047" width="2" customWidth="1"/>
    <col min="2048" max="2048" width="7" customWidth="1"/>
    <col min="2049" max="2049" width="9" customWidth="1"/>
    <col min="2050" max="2285" width="9.109375" customWidth="1"/>
    <col min="2286" max="2288" width="9" customWidth="1"/>
    <col min="2289" max="2289" width="3" customWidth="1"/>
    <col min="2290" max="2290" width="6" customWidth="1"/>
    <col min="2291" max="2291" width="9" customWidth="1"/>
    <col min="2292" max="2292" width="1" customWidth="1"/>
    <col min="2293" max="2294" width="9.109375" customWidth="1"/>
    <col min="2295" max="2295" width="1" customWidth="1"/>
    <col min="2296" max="2296" width="9" customWidth="1"/>
    <col min="2297" max="2297" width="6" customWidth="1"/>
    <col min="2298" max="2298" width="3" customWidth="1"/>
    <col min="2299" max="2299" width="9" customWidth="1"/>
    <col min="2300" max="2300" width="4" customWidth="1"/>
    <col min="2301" max="2301" width="5" customWidth="1"/>
    <col min="2302" max="2302" width="9" customWidth="1"/>
    <col min="2303" max="2303" width="2" customWidth="1"/>
    <col min="2304" max="2304" width="7" customWidth="1"/>
    <col min="2305" max="2305" width="9" customWidth="1"/>
    <col min="2306" max="2541" width="9.109375" customWidth="1"/>
    <col min="2542" max="2544" width="9" customWidth="1"/>
    <col min="2545" max="2545" width="3" customWidth="1"/>
    <col min="2546" max="2546" width="6" customWidth="1"/>
    <col min="2547" max="2547" width="9" customWidth="1"/>
    <col min="2548" max="2548" width="1" customWidth="1"/>
    <col min="2549" max="2550" width="9.109375" customWidth="1"/>
    <col min="2551" max="2551" width="1" customWidth="1"/>
    <col min="2552" max="2552" width="9" customWidth="1"/>
    <col min="2553" max="2553" width="6" customWidth="1"/>
    <col min="2554" max="2554" width="3" customWidth="1"/>
    <col min="2555" max="2555" width="9" customWidth="1"/>
    <col min="2556" max="2556" width="4" customWidth="1"/>
    <col min="2557" max="2557" width="5" customWidth="1"/>
    <col min="2558" max="2558" width="9" customWidth="1"/>
    <col min="2559" max="2559" width="2" customWidth="1"/>
    <col min="2560" max="2560" width="7" customWidth="1"/>
    <col min="2561" max="2561" width="9" customWidth="1"/>
    <col min="2562" max="2797" width="9.109375" customWidth="1"/>
    <col min="2798" max="2800" width="9" customWidth="1"/>
    <col min="2801" max="2801" width="3" customWidth="1"/>
    <col min="2802" max="2802" width="6" customWidth="1"/>
    <col min="2803" max="2803" width="9" customWidth="1"/>
    <col min="2804" max="2804" width="1" customWidth="1"/>
    <col min="2805" max="2806" width="9.109375" customWidth="1"/>
    <col min="2807" max="2807" width="1" customWidth="1"/>
    <col min="2808" max="2808" width="9" customWidth="1"/>
    <col min="2809" max="2809" width="6" customWidth="1"/>
    <col min="2810" max="2810" width="3" customWidth="1"/>
    <col min="2811" max="2811" width="9" customWidth="1"/>
    <col min="2812" max="2812" width="4" customWidth="1"/>
    <col min="2813" max="2813" width="5" customWidth="1"/>
    <col min="2814" max="2814" width="9" customWidth="1"/>
    <col min="2815" max="2815" width="2" customWidth="1"/>
    <col min="2816" max="2816" width="7" customWidth="1"/>
    <col min="2817" max="2817" width="9" customWidth="1"/>
    <col min="2818" max="3053" width="9.109375" customWidth="1"/>
    <col min="3054" max="3056" width="9" customWidth="1"/>
    <col min="3057" max="3057" width="3" customWidth="1"/>
    <col min="3058" max="3058" width="6" customWidth="1"/>
    <col min="3059" max="3059" width="9" customWidth="1"/>
    <col min="3060" max="3060" width="1" customWidth="1"/>
    <col min="3061" max="3062" width="9.109375" customWidth="1"/>
    <col min="3063" max="3063" width="1" customWidth="1"/>
    <col min="3064" max="3064" width="9" customWidth="1"/>
    <col min="3065" max="3065" width="6" customWidth="1"/>
    <col min="3066" max="3066" width="3" customWidth="1"/>
    <col min="3067" max="3067" width="9" customWidth="1"/>
    <col min="3068" max="3068" width="4" customWidth="1"/>
    <col min="3069" max="3069" width="5" customWidth="1"/>
    <col min="3070" max="3070" width="9" customWidth="1"/>
    <col min="3071" max="3071" width="2" customWidth="1"/>
    <col min="3072" max="3072" width="7" customWidth="1"/>
    <col min="3073" max="3073" width="9" customWidth="1"/>
    <col min="3074" max="3309" width="9.109375" customWidth="1"/>
    <col min="3310" max="3312" width="9" customWidth="1"/>
    <col min="3313" max="3313" width="3" customWidth="1"/>
    <col min="3314" max="3314" width="6" customWidth="1"/>
    <col min="3315" max="3315" width="9" customWidth="1"/>
    <col min="3316" max="3316" width="1" customWidth="1"/>
    <col min="3317" max="3318" width="9.109375" customWidth="1"/>
    <col min="3319" max="3319" width="1" customWidth="1"/>
    <col min="3320" max="3320" width="9" customWidth="1"/>
    <col min="3321" max="3321" width="6" customWidth="1"/>
    <col min="3322" max="3322" width="3" customWidth="1"/>
    <col min="3323" max="3323" width="9" customWidth="1"/>
    <col min="3324" max="3324" width="4" customWidth="1"/>
    <col min="3325" max="3325" width="5" customWidth="1"/>
    <col min="3326" max="3326" width="9" customWidth="1"/>
    <col min="3327" max="3327" width="2" customWidth="1"/>
    <col min="3328" max="3328" width="7" customWidth="1"/>
    <col min="3329" max="3329" width="9" customWidth="1"/>
    <col min="3330" max="3565" width="9.109375" customWidth="1"/>
    <col min="3566" max="3568" width="9" customWidth="1"/>
    <col min="3569" max="3569" width="3" customWidth="1"/>
    <col min="3570" max="3570" width="6" customWidth="1"/>
    <col min="3571" max="3571" width="9" customWidth="1"/>
    <col min="3572" max="3572" width="1" customWidth="1"/>
    <col min="3573" max="3574" width="9.109375" customWidth="1"/>
    <col min="3575" max="3575" width="1" customWidth="1"/>
    <col min="3576" max="3576" width="9" customWidth="1"/>
    <col min="3577" max="3577" width="6" customWidth="1"/>
    <col min="3578" max="3578" width="3" customWidth="1"/>
    <col min="3579" max="3579" width="9" customWidth="1"/>
    <col min="3580" max="3580" width="4" customWidth="1"/>
    <col min="3581" max="3581" width="5" customWidth="1"/>
    <col min="3582" max="3582" width="9" customWidth="1"/>
    <col min="3583" max="3583" width="2" customWidth="1"/>
    <col min="3584" max="3584" width="7" customWidth="1"/>
    <col min="3585" max="3585" width="9" customWidth="1"/>
    <col min="3586" max="3821" width="9.109375" customWidth="1"/>
    <col min="3822" max="3824" width="9" customWidth="1"/>
    <col min="3825" max="3825" width="3" customWidth="1"/>
    <col min="3826" max="3826" width="6" customWidth="1"/>
    <col min="3827" max="3827" width="9" customWidth="1"/>
    <col min="3828" max="3828" width="1" customWidth="1"/>
    <col min="3829" max="3830" width="9.109375" customWidth="1"/>
    <col min="3831" max="3831" width="1" customWidth="1"/>
    <col min="3832" max="3832" width="9" customWidth="1"/>
    <col min="3833" max="3833" width="6" customWidth="1"/>
    <col min="3834" max="3834" width="3" customWidth="1"/>
    <col min="3835" max="3835" width="9" customWidth="1"/>
    <col min="3836" max="3836" width="4" customWidth="1"/>
    <col min="3837" max="3837" width="5" customWidth="1"/>
    <col min="3838" max="3838" width="9" customWidth="1"/>
    <col min="3839" max="3839" width="2" customWidth="1"/>
    <col min="3840" max="3840" width="7" customWidth="1"/>
    <col min="3841" max="3841" width="9" customWidth="1"/>
    <col min="3842" max="4077" width="9.109375" customWidth="1"/>
    <col min="4078" max="4080" width="9" customWidth="1"/>
    <col min="4081" max="4081" width="3" customWidth="1"/>
    <col min="4082" max="4082" width="6" customWidth="1"/>
    <col min="4083" max="4083" width="9" customWidth="1"/>
    <col min="4084" max="4084" width="1" customWidth="1"/>
    <col min="4085" max="4086" width="9.109375" customWidth="1"/>
    <col min="4087" max="4087" width="1" customWidth="1"/>
    <col min="4088" max="4088" width="9" customWidth="1"/>
    <col min="4089" max="4089" width="6" customWidth="1"/>
    <col min="4090" max="4090" width="3" customWidth="1"/>
    <col min="4091" max="4091" width="9" customWidth="1"/>
    <col min="4092" max="4092" width="4" customWidth="1"/>
    <col min="4093" max="4093" width="5" customWidth="1"/>
    <col min="4094" max="4094" width="9" customWidth="1"/>
    <col min="4095" max="4095" width="2" customWidth="1"/>
    <col min="4096" max="4096" width="7" customWidth="1"/>
    <col min="4097" max="4097" width="9" customWidth="1"/>
    <col min="4098" max="4333" width="9.109375" customWidth="1"/>
    <col min="4334" max="4336" width="9" customWidth="1"/>
    <col min="4337" max="4337" width="3" customWidth="1"/>
    <col min="4338" max="4338" width="6" customWidth="1"/>
    <col min="4339" max="4339" width="9" customWidth="1"/>
    <col min="4340" max="4340" width="1" customWidth="1"/>
    <col min="4341" max="4342" width="9.109375" customWidth="1"/>
    <col min="4343" max="4343" width="1" customWidth="1"/>
    <col min="4344" max="4344" width="9" customWidth="1"/>
    <col min="4345" max="4345" width="6" customWidth="1"/>
    <col min="4346" max="4346" width="3" customWidth="1"/>
    <col min="4347" max="4347" width="9" customWidth="1"/>
    <col min="4348" max="4348" width="4" customWidth="1"/>
    <col min="4349" max="4349" width="5" customWidth="1"/>
    <col min="4350" max="4350" width="9" customWidth="1"/>
    <col min="4351" max="4351" width="2" customWidth="1"/>
    <col min="4352" max="4352" width="7" customWidth="1"/>
    <col min="4353" max="4353" width="9" customWidth="1"/>
    <col min="4354" max="4589" width="9.109375" customWidth="1"/>
    <col min="4590" max="4592" width="9" customWidth="1"/>
    <col min="4593" max="4593" width="3" customWidth="1"/>
    <col min="4594" max="4594" width="6" customWidth="1"/>
    <col min="4595" max="4595" width="9" customWidth="1"/>
    <col min="4596" max="4596" width="1" customWidth="1"/>
    <col min="4597" max="4598" width="9.109375" customWidth="1"/>
    <col min="4599" max="4599" width="1" customWidth="1"/>
    <col min="4600" max="4600" width="9" customWidth="1"/>
    <col min="4601" max="4601" width="6" customWidth="1"/>
    <col min="4602" max="4602" width="3" customWidth="1"/>
    <col min="4603" max="4603" width="9" customWidth="1"/>
    <col min="4604" max="4604" width="4" customWidth="1"/>
    <col min="4605" max="4605" width="5" customWidth="1"/>
    <col min="4606" max="4606" width="9" customWidth="1"/>
    <col min="4607" max="4607" width="2" customWidth="1"/>
    <col min="4608" max="4608" width="7" customWidth="1"/>
    <col min="4609" max="4609" width="9" customWidth="1"/>
    <col min="4610" max="4845" width="9.109375" customWidth="1"/>
    <col min="4846" max="4848" width="9" customWidth="1"/>
    <col min="4849" max="4849" width="3" customWidth="1"/>
    <col min="4850" max="4850" width="6" customWidth="1"/>
    <col min="4851" max="4851" width="9" customWidth="1"/>
    <col min="4852" max="4852" width="1" customWidth="1"/>
    <col min="4853" max="4854" width="9.109375" customWidth="1"/>
    <col min="4855" max="4855" width="1" customWidth="1"/>
    <col min="4856" max="4856" width="9" customWidth="1"/>
    <col min="4857" max="4857" width="6" customWidth="1"/>
    <col min="4858" max="4858" width="3" customWidth="1"/>
    <col min="4859" max="4859" width="9" customWidth="1"/>
    <col min="4860" max="4860" width="4" customWidth="1"/>
    <col min="4861" max="4861" width="5" customWidth="1"/>
    <col min="4862" max="4862" width="9" customWidth="1"/>
    <col min="4863" max="4863" width="2" customWidth="1"/>
    <col min="4864" max="4864" width="7" customWidth="1"/>
    <col min="4865" max="4865" width="9" customWidth="1"/>
    <col min="4866" max="5101" width="9.109375" customWidth="1"/>
    <col min="5102" max="5104" width="9" customWidth="1"/>
    <col min="5105" max="5105" width="3" customWidth="1"/>
    <col min="5106" max="5106" width="6" customWidth="1"/>
    <col min="5107" max="5107" width="9" customWidth="1"/>
    <col min="5108" max="5108" width="1" customWidth="1"/>
    <col min="5109" max="5110" width="9.109375" customWidth="1"/>
    <col min="5111" max="5111" width="1" customWidth="1"/>
    <col min="5112" max="5112" width="9" customWidth="1"/>
    <col min="5113" max="5113" width="6" customWidth="1"/>
    <col min="5114" max="5114" width="3" customWidth="1"/>
    <col min="5115" max="5115" width="9" customWidth="1"/>
    <col min="5116" max="5116" width="4" customWidth="1"/>
    <col min="5117" max="5117" width="5" customWidth="1"/>
    <col min="5118" max="5118" width="9" customWidth="1"/>
    <col min="5119" max="5119" width="2" customWidth="1"/>
    <col min="5120" max="5120" width="7" customWidth="1"/>
    <col min="5121" max="5121" width="9" customWidth="1"/>
    <col min="5122" max="5357" width="9.109375" customWidth="1"/>
    <col min="5358" max="5360" width="9" customWidth="1"/>
    <col min="5361" max="5361" width="3" customWidth="1"/>
    <col min="5362" max="5362" width="6" customWidth="1"/>
    <col min="5363" max="5363" width="9" customWidth="1"/>
    <col min="5364" max="5364" width="1" customWidth="1"/>
    <col min="5365" max="5366" width="9.109375" customWidth="1"/>
    <col min="5367" max="5367" width="1" customWidth="1"/>
    <col min="5368" max="5368" width="9" customWidth="1"/>
    <col min="5369" max="5369" width="6" customWidth="1"/>
    <col min="5370" max="5370" width="3" customWidth="1"/>
    <col min="5371" max="5371" width="9" customWidth="1"/>
    <col min="5372" max="5372" width="4" customWidth="1"/>
    <col min="5373" max="5373" width="5" customWidth="1"/>
    <col min="5374" max="5374" width="9" customWidth="1"/>
    <col min="5375" max="5375" width="2" customWidth="1"/>
    <col min="5376" max="5376" width="7" customWidth="1"/>
    <col min="5377" max="5377" width="9" customWidth="1"/>
    <col min="5378" max="5613" width="9.109375" customWidth="1"/>
    <col min="5614" max="5616" width="9" customWidth="1"/>
    <col min="5617" max="5617" width="3" customWidth="1"/>
    <col min="5618" max="5618" width="6" customWidth="1"/>
    <col min="5619" max="5619" width="9" customWidth="1"/>
    <col min="5620" max="5620" width="1" customWidth="1"/>
    <col min="5621" max="5622" width="9.109375" customWidth="1"/>
    <col min="5623" max="5623" width="1" customWidth="1"/>
    <col min="5624" max="5624" width="9" customWidth="1"/>
    <col min="5625" max="5625" width="6" customWidth="1"/>
    <col min="5626" max="5626" width="3" customWidth="1"/>
    <col min="5627" max="5627" width="9" customWidth="1"/>
    <col min="5628" max="5628" width="4" customWidth="1"/>
    <col min="5629" max="5629" width="5" customWidth="1"/>
    <col min="5630" max="5630" width="9" customWidth="1"/>
    <col min="5631" max="5631" width="2" customWidth="1"/>
    <col min="5632" max="5632" width="7" customWidth="1"/>
    <col min="5633" max="5633" width="9" customWidth="1"/>
    <col min="5634" max="5869" width="9.109375" customWidth="1"/>
    <col min="5870" max="5872" width="9" customWidth="1"/>
    <col min="5873" max="5873" width="3" customWidth="1"/>
    <col min="5874" max="5874" width="6" customWidth="1"/>
    <col min="5875" max="5875" width="9" customWidth="1"/>
    <col min="5876" max="5876" width="1" customWidth="1"/>
    <col min="5877" max="5878" width="9.109375" customWidth="1"/>
    <col min="5879" max="5879" width="1" customWidth="1"/>
    <col min="5880" max="5880" width="9" customWidth="1"/>
    <col min="5881" max="5881" width="6" customWidth="1"/>
    <col min="5882" max="5882" width="3" customWidth="1"/>
    <col min="5883" max="5883" width="9" customWidth="1"/>
    <col min="5884" max="5884" width="4" customWidth="1"/>
    <col min="5885" max="5885" width="5" customWidth="1"/>
    <col min="5886" max="5886" width="9" customWidth="1"/>
    <col min="5887" max="5887" width="2" customWidth="1"/>
    <col min="5888" max="5888" width="7" customWidth="1"/>
    <col min="5889" max="5889" width="9" customWidth="1"/>
    <col min="5890" max="6125" width="9.109375" customWidth="1"/>
    <col min="6126" max="6128" width="9" customWidth="1"/>
    <col min="6129" max="6129" width="3" customWidth="1"/>
    <col min="6130" max="6130" width="6" customWidth="1"/>
    <col min="6131" max="6131" width="9" customWidth="1"/>
    <col min="6132" max="6132" width="1" customWidth="1"/>
    <col min="6133" max="6134" width="9.109375" customWidth="1"/>
    <col min="6135" max="6135" width="1" customWidth="1"/>
    <col min="6136" max="6136" width="9" customWidth="1"/>
    <col min="6137" max="6137" width="6" customWidth="1"/>
    <col min="6138" max="6138" width="3" customWidth="1"/>
    <col min="6139" max="6139" width="9" customWidth="1"/>
    <col min="6140" max="6140" width="4" customWidth="1"/>
    <col min="6141" max="6141" width="5" customWidth="1"/>
    <col min="6142" max="6142" width="9" customWidth="1"/>
    <col min="6143" max="6143" width="2" customWidth="1"/>
    <col min="6144" max="6144" width="7" customWidth="1"/>
    <col min="6145" max="6145" width="9" customWidth="1"/>
    <col min="6146" max="6381" width="9.109375" customWidth="1"/>
    <col min="6382" max="6384" width="9" customWidth="1"/>
    <col min="6385" max="6385" width="3" customWidth="1"/>
    <col min="6386" max="6386" width="6" customWidth="1"/>
    <col min="6387" max="6387" width="9" customWidth="1"/>
    <col min="6388" max="6388" width="1" customWidth="1"/>
    <col min="6389" max="6390" width="9.109375" customWidth="1"/>
    <col min="6391" max="6391" width="1" customWidth="1"/>
    <col min="6392" max="6392" width="9" customWidth="1"/>
    <col min="6393" max="6393" width="6" customWidth="1"/>
    <col min="6394" max="6394" width="3" customWidth="1"/>
    <col min="6395" max="6395" width="9" customWidth="1"/>
    <col min="6396" max="6396" width="4" customWidth="1"/>
    <col min="6397" max="6397" width="5" customWidth="1"/>
    <col min="6398" max="6398" width="9" customWidth="1"/>
    <col min="6399" max="6399" width="2" customWidth="1"/>
    <col min="6400" max="6400" width="7" customWidth="1"/>
    <col min="6401" max="6401" width="9" customWidth="1"/>
    <col min="6402" max="6637" width="9.109375" customWidth="1"/>
    <col min="6638" max="6640" width="9" customWidth="1"/>
    <col min="6641" max="6641" width="3" customWidth="1"/>
    <col min="6642" max="6642" width="6" customWidth="1"/>
    <col min="6643" max="6643" width="9" customWidth="1"/>
    <col min="6644" max="6644" width="1" customWidth="1"/>
    <col min="6645" max="6646" width="9.109375" customWidth="1"/>
    <col min="6647" max="6647" width="1" customWidth="1"/>
    <col min="6648" max="6648" width="9" customWidth="1"/>
    <col min="6649" max="6649" width="6" customWidth="1"/>
    <col min="6650" max="6650" width="3" customWidth="1"/>
    <col min="6651" max="6651" width="9" customWidth="1"/>
    <col min="6652" max="6652" width="4" customWidth="1"/>
    <col min="6653" max="6653" width="5" customWidth="1"/>
    <col min="6654" max="6654" width="9" customWidth="1"/>
    <col min="6655" max="6655" width="2" customWidth="1"/>
    <col min="6656" max="6656" width="7" customWidth="1"/>
    <col min="6657" max="6657" width="9" customWidth="1"/>
    <col min="6658" max="6893" width="9.109375" customWidth="1"/>
    <col min="6894" max="6896" width="9" customWidth="1"/>
    <col min="6897" max="6897" width="3" customWidth="1"/>
    <col min="6898" max="6898" width="6" customWidth="1"/>
    <col min="6899" max="6899" width="9" customWidth="1"/>
    <col min="6900" max="6900" width="1" customWidth="1"/>
    <col min="6901" max="6902" width="9.109375" customWidth="1"/>
    <col min="6903" max="6903" width="1" customWidth="1"/>
    <col min="6904" max="6904" width="9" customWidth="1"/>
    <col min="6905" max="6905" width="6" customWidth="1"/>
    <col min="6906" max="6906" width="3" customWidth="1"/>
    <col min="6907" max="6907" width="9" customWidth="1"/>
    <col min="6908" max="6908" width="4" customWidth="1"/>
    <col min="6909" max="6909" width="5" customWidth="1"/>
    <col min="6910" max="6910" width="9" customWidth="1"/>
    <col min="6911" max="6911" width="2" customWidth="1"/>
    <col min="6912" max="6912" width="7" customWidth="1"/>
    <col min="6913" max="6913" width="9" customWidth="1"/>
    <col min="6914" max="7149" width="9.109375" customWidth="1"/>
    <col min="7150" max="7152" width="9" customWidth="1"/>
    <col min="7153" max="7153" width="3" customWidth="1"/>
    <col min="7154" max="7154" width="6" customWidth="1"/>
    <col min="7155" max="7155" width="9" customWidth="1"/>
    <col min="7156" max="7156" width="1" customWidth="1"/>
    <col min="7157" max="7158" width="9.109375" customWidth="1"/>
    <col min="7159" max="7159" width="1" customWidth="1"/>
    <col min="7160" max="7160" width="9" customWidth="1"/>
    <col min="7161" max="7161" width="6" customWidth="1"/>
    <col min="7162" max="7162" width="3" customWidth="1"/>
    <col min="7163" max="7163" width="9" customWidth="1"/>
    <col min="7164" max="7164" width="4" customWidth="1"/>
    <col min="7165" max="7165" width="5" customWidth="1"/>
    <col min="7166" max="7166" width="9" customWidth="1"/>
    <col min="7167" max="7167" width="2" customWidth="1"/>
    <col min="7168" max="7168" width="7" customWidth="1"/>
    <col min="7169" max="7169" width="9" customWidth="1"/>
    <col min="7170" max="7405" width="9.109375" customWidth="1"/>
    <col min="7406" max="7408" width="9" customWidth="1"/>
    <col min="7409" max="7409" width="3" customWidth="1"/>
    <col min="7410" max="7410" width="6" customWidth="1"/>
    <col min="7411" max="7411" width="9" customWidth="1"/>
    <col min="7412" max="7412" width="1" customWidth="1"/>
    <col min="7413" max="7414" width="9.109375" customWidth="1"/>
    <col min="7415" max="7415" width="1" customWidth="1"/>
    <col min="7416" max="7416" width="9" customWidth="1"/>
    <col min="7417" max="7417" width="6" customWidth="1"/>
    <col min="7418" max="7418" width="3" customWidth="1"/>
    <col min="7419" max="7419" width="9" customWidth="1"/>
    <col min="7420" max="7420" width="4" customWidth="1"/>
    <col min="7421" max="7421" width="5" customWidth="1"/>
    <col min="7422" max="7422" width="9" customWidth="1"/>
    <col min="7423" max="7423" width="2" customWidth="1"/>
    <col min="7424" max="7424" width="7" customWidth="1"/>
    <col min="7425" max="7425" width="9" customWidth="1"/>
    <col min="7426" max="7661" width="9.109375" customWidth="1"/>
    <col min="7662" max="7664" width="9" customWidth="1"/>
    <col min="7665" max="7665" width="3" customWidth="1"/>
    <col min="7666" max="7666" width="6" customWidth="1"/>
    <col min="7667" max="7667" width="9" customWidth="1"/>
    <col min="7668" max="7668" width="1" customWidth="1"/>
    <col min="7669" max="7670" width="9.109375" customWidth="1"/>
    <col min="7671" max="7671" width="1" customWidth="1"/>
    <col min="7672" max="7672" width="9" customWidth="1"/>
    <col min="7673" max="7673" width="6" customWidth="1"/>
    <col min="7674" max="7674" width="3" customWidth="1"/>
    <col min="7675" max="7675" width="9" customWidth="1"/>
    <col min="7676" max="7676" width="4" customWidth="1"/>
    <col min="7677" max="7677" width="5" customWidth="1"/>
    <col min="7678" max="7678" width="9" customWidth="1"/>
    <col min="7679" max="7679" width="2" customWidth="1"/>
    <col min="7680" max="7680" width="7" customWidth="1"/>
    <col min="7681" max="7681" width="9" customWidth="1"/>
    <col min="7682" max="7917" width="9.109375" customWidth="1"/>
    <col min="7918" max="7920" width="9" customWidth="1"/>
    <col min="7921" max="7921" width="3" customWidth="1"/>
    <col min="7922" max="7922" width="6" customWidth="1"/>
    <col min="7923" max="7923" width="9" customWidth="1"/>
    <col min="7924" max="7924" width="1" customWidth="1"/>
    <col min="7925" max="7926" width="9.109375" customWidth="1"/>
    <col min="7927" max="7927" width="1" customWidth="1"/>
    <col min="7928" max="7928" width="9" customWidth="1"/>
    <col min="7929" max="7929" width="6" customWidth="1"/>
    <col min="7930" max="7930" width="3" customWidth="1"/>
    <col min="7931" max="7931" width="9" customWidth="1"/>
    <col min="7932" max="7932" width="4" customWidth="1"/>
    <col min="7933" max="7933" width="5" customWidth="1"/>
    <col min="7934" max="7934" width="9" customWidth="1"/>
    <col min="7935" max="7935" width="2" customWidth="1"/>
    <col min="7936" max="7936" width="7" customWidth="1"/>
    <col min="7937" max="7937" width="9" customWidth="1"/>
    <col min="7938" max="8173" width="9.109375" customWidth="1"/>
    <col min="8174" max="8176" width="9" customWidth="1"/>
    <col min="8177" max="8177" width="3" customWidth="1"/>
    <col min="8178" max="8178" width="6" customWidth="1"/>
    <col min="8179" max="8179" width="9" customWidth="1"/>
    <col min="8180" max="8180" width="1" customWidth="1"/>
    <col min="8181" max="8182" width="9.109375" customWidth="1"/>
    <col min="8183" max="8183" width="1" customWidth="1"/>
    <col min="8184" max="8184" width="9" customWidth="1"/>
    <col min="8185" max="8185" width="6" customWidth="1"/>
    <col min="8186" max="8186" width="3" customWidth="1"/>
    <col min="8187" max="8187" width="9" customWidth="1"/>
    <col min="8188" max="8188" width="4" customWidth="1"/>
    <col min="8189" max="8189" width="5" customWidth="1"/>
    <col min="8190" max="8190" width="9" customWidth="1"/>
    <col min="8191" max="8191" width="2" customWidth="1"/>
    <col min="8192" max="8192" width="7" customWidth="1"/>
    <col min="8193" max="8193" width="9" customWidth="1"/>
    <col min="8194" max="8429" width="9.109375" customWidth="1"/>
    <col min="8430" max="8432" width="9" customWidth="1"/>
    <col min="8433" max="8433" width="3" customWidth="1"/>
    <col min="8434" max="8434" width="6" customWidth="1"/>
    <col min="8435" max="8435" width="9" customWidth="1"/>
    <col min="8436" max="8436" width="1" customWidth="1"/>
    <col min="8437" max="8438" width="9.109375" customWidth="1"/>
    <col min="8439" max="8439" width="1" customWidth="1"/>
    <col min="8440" max="8440" width="9" customWidth="1"/>
    <col min="8441" max="8441" width="6" customWidth="1"/>
    <col min="8442" max="8442" width="3" customWidth="1"/>
    <col min="8443" max="8443" width="9" customWidth="1"/>
    <col min="8444" max="8444" width="4" customWidth="1"/>
    <col min="8445" max="8445" width="5" customWidth="1"/>
    <col min="8446" max="8446" width="9" customWidth="1"/>
    <col min="8447" max="8447" width="2" customWidth="1"/>
    <col min="8448" max="8448" width="7" customWidth="1"/>
    <col min="8449" max="8449" width="9" customWidth="1"/>
    <col min="8450" max="8685" width="9.109375" customWidth="1"/>
    <col min="8686" max="8688" width="9" customWidth="1"/>
    <col min="8689" max="8689" width="3" customWidth="1"/>
    <col min="8690" max="8690" width="6" customWidth="1"/>
    <col min="8691" max="8691" width="9" customWidth="1"/>
    <col min="8692" max="8692" width="1" customWidth="1"/>
    <col min="8693" max="8694" width="9.109375" customWidth="1"/>
    <col min="8695" max="8695" width="1" customWidth="1"/>
    <col min="8696" max="8696" width="9" customWidth="1"/>
    <col min="8697" max="8697" width="6" customWidth="1"/>
    <col min="8698" max="8698" width="3" customWidth="1"/>
    <col min="8699" max="8699" width="9" customWidth="1"/>
    <col min="8700" max="8700" width="4" customWidth="1"/>
    <col min="8701" max="8701" width="5" customWidth="1"/>
    <col min="8702" max="8702" width="9" customWidth="1"/>
    <col min="8703" max="8703" width="2" customWidth="1"/>
    <col min="8704" max="8704" width="7" customWidth="1"/>
    <col min="8705" max="8705" width="9" customWidth="1"/>
    <col min="8706" max="8941" width="9.109375" customWidth="1"/>
    <col min="8942" max="8944" width="9" customWidth="1"/>
    <col min="8945" max="8945" width="3" customWidth="1"/>
    <col min="8946" max="8946" width="6" customWidth="1"/>
    <col min="8947" max="8947" width="9" customWidth="1"/>
    <col min="8948" max="8948" width="1" customWidth="1"/>
    <col min="8949" max="8950" width="9.109375" customWidth="1"/>
    <col min="8951" max="8951" width="1" customWidth="1"/>
    <col min="8952" max="8952" width="9" customWidth="1"/>
    <col min="8953" max="8953" width="6" customWidth="1"/>
    <col min="8954" max="8954" width="3" customWidth="1"/>
    <col min="8955" max="8955" width="9" customWidth="1"/>
    <col min="8956" max="8956" width="4" customWidth="1"/>
    <col min="8957" max="8957" width="5" customWidth="1"/>
    <col min="8958" max="8958" width="9" customWidth="1"/>
    <col min="8959" max="8959" width="2" customWidth="1"/>
    <col min="8960" max="8960" width="7" customWidth="1"/>
    <col min="8961" max="8961" width="9" customWidth="1"/>
    <col min="8962" max="9197" width="9.109375" customWidth="1"/>
    <col min="9198" max="9200" width="9" customWidth="1"/>
    <col min="9201" max="9201" width="3" customWidth="1"/>
    <col min="9202" max="9202" width="6" customWidth="1"/>
    <col min="9203" max="9203" width="9" customWidth="1"/>
    <col min="9204" max="9204" width="1" customWidth="1"/>
    <col min="9205" max="9206" width="9.109375" customWidth="1"/>
    <col min="9207" max="9207" width="1" customWidth="1"/>
    <col min="9208" max="9208" width="9" customWidth="1"/>
    <col min="9209" max="9209" width="6" customWidth="1"/>
    <col min="9210" max="9210" width="3" customWidth="1"/>
    <col min="9211" max="9211" width="9" customWidth="1"/>
    <col min="9212" max="9212" width="4" customWidth="1"/>
    <col min="9213" max="9213" width="5" customWidth="1"/>
    <col min="9214" max="9214" width="9" customWidth="1"/>
    <col min="9215" max="9215" width="2" customWidth="1"/>
    <col min="9216" max="9216" width="7" customWidth="1"/>
    <col min="9217" max="9217" width="9" customWidth="1"/>
    <col min="9218" max="9453" width="9.109375" customWidth="1"/>
    <col min="9454" max="9456" width="9" customWidth="1"/>
    <col min="9457" max="9457" width="3" customWidth="1"/>
    <col min="9458" max="9458" width="6" customWidth="1"/>
    <col min="9459" max="9459" width="9" customWidth="1"/>
    <col min="9460" max="9460" width="1" customWidth="1"/>
    <col min="9461" max="9462" width="9.109375" customWidth="1"/>
    <col min="9463" max="9463" width="1" customWidth="1"/>
    <col min="9464" max="9464" width="9" customWidth="1"/>
    <col min="9465" max="9465" width="6" customWidth="1"/>
    <col min="9466" max="9466" width="3" customWidth="1"/>
    <col min="9467" max="9467" width="9" customWidth="1"/>
    <col min="9468" max="9468" width="4" customWidth="1"/>
    <col min="9469" max="9469" width="5" customWidth="1"/>
    <col min="9470" max="9470" width="9" customWidth="1"/>
    <col min="9471" max="9471" width="2" customWidth="1"/>
    <col min="9472" max="9472" width="7" customWidth="1"/>
    <col min="9473" max="9473" width="9" customWidth="1"/>
    <col min="9474" max="9709" width="9.109375" customWidth="1"/>
    <col min="9710" max="9712" width="9" customWidth="1"/>
    <col min="9713" max="9713" width="3" customWidth="1"/>
    <col min="9714" max="9714" width="6" customWidth="1"/>
    <col min="9715" max="9715" width="9" customWidth="1"/>
    <col min="9716" max="9716" width="1" customWidth="1"/>
    <col min="9717" max="9718" width="9.109375" customWidth="1"/>
    <col min="9719" max="9719" width="1" customWidth="1"/>
    <col min="9720" max="9720" width="9" customWidth="1"/>
    <col min="9721" max="9721" width="6" customWidth="1"/>
    <col min="9722" max="9722" width="3" customWidth="1"/>
    <col min="9723" max="9723" width="9" customWidth="1"/>
    <col min="9724" max="9724" width="4" customWidth="1"/>
    <col min="9725" max="9725" width="5" customWidth="1"/>
    <col min="9726" max="9726" width="9" customWidth="1"/>
    <col min="9727" max="9727" width="2" customWidth="1"/>
    <col min="9728" max="9728" width="7" customWidth="1"/>
    <col min="9729" max="9729" width="9" customWidth="1"/>
    <col min="9730" max="9965" width="9.109375" customWidth="1"/>
    <col min="9966" max="9968" width="9" customWidth="1"/>
    <col min="9969" max="9969" width="3" customWidth="1"/>
    <col min="9970" max="9970" width="6" customWidth="1"/>
    <col min="9971" max="9971" width="9" customWidth="1"/>
    <col min="9972" max="9972" width="1" customWidth="1"/>
    <col min="9973" max="9974" width="9.109375" customWidth="1"/>
    <col min="9975" max="9975" width="1" customWidth="1"/>
    <col min="9976" max="9976" width="9" customWidth="1"/>
    <col min="9977" max="9977" width="6" customWidth="1"/>
    <col min="9978" max="9978" width="3" customWidth="1"/>
    <col min="9979" max="9979" width="9" customWidth="1"/>
    <col min="9980" max="9980" width="4" customWidth="1"/>
    <col min="9981" max="9981" width="5" customWidth="1"/>
    <col min="9982" max="9982" width="9" customWidth="1"/>
    <col min="9983" max="9983" width="2" customWidth="1"/>
    <col min="9984" max="9984" width="7" customWidth="1"/>
    <col min="9985" max="9985" width="9" customWidth="1"/>
    <col min="9986" max="10221" width="9.109375" customWidth="1"/>
    <col min="10222" max="10224" width="9" customWidth="1"/>
    <col min="10225" max="10225" width="3" customWidth="1"/>
    <col min="10226" max="10226" width="6" customWidth="1"/>
    <col min="10227" max="10227" width="9" customWidth="1"/>
    <col min="10228" max="10228" width="1" customWidth="1"/>
    <col min="10229" max="10230" width="9.109375" customWidth="1"/>
    <col min="10231" max="10231" width="1" customWidth="1"/>
    <col min="10232" max="10232" width="9" customWidth="1"/>
    <col min="10233" max="10233" width="6" customWidth="1"/>
    <col min="10234" max="10234" width="3" customWidth="1"/>
    <col min="10235" max="10235" width="9" customWidth="1"/>
    <col min="10236" max="10236" width="4" customWidth="1"/>
    <col min="10237" max="10237" width="5" customWidth="1"/>
    <col min="10238" max="10238" width="9" customWidth="1"/>
    <col min="10239" max="10239" width="2" customWidth="1"/>
    <col min="10240" max="10240" width="7" customWidth="1"/>
    <col min="10241" max="10241" width="9" customWidth="1"/>
    <col min="10242" max="10477" width="9.109375" customWidth="1"/>
    <col min="10478" max="10480" width="9" customWidth="1"/>
    <col min="10481" max="10481" width="3" customWidth="1"/>
    <col min="10482" max="10482" width="6" customWidth="1"/>
    <col min="10483" max="10483" width="9" customWidth="1"/>
    <col min="10484" max="10484" width="1" customWidth="1"/>
    <col min="10485" max="10486" width="9.109375" customWidth="1"/>
    <col min="10487" max="10487" width="1" customWidth="1"/>
    <col min="10488" max="10488" width="9" customWidth="1"/>
    <col min="10489" max="10489" width="6" customWidth="1"/>
    <col min="10490" max="10490" width="3" customWidth="1"/>
    <col min="10491" max="10491" width="9" customWidth="1"/>
    <col min="10492" max="10492" width="4" customWidth="1"/>
    <col min="10493" max="10493" width="5" customWidth="1"/>
    <col min="10494" max="10494" width="9" customWidth="1"/>
    <col min="10495" max="10495" width="2" customWidth="1"/>
    <col min="10496" max="10496" width="7" customWidth="1"/>
    <col min="10497" max="10497" width="9" customWidth="1"/>
    <col min="10498" max="10733" width="9.109375" customWidth="1"/>
    <col min="10734" max="10736" width="9" customWidth="1"/>
    <col min="10737" max="10737" width="3" customWidth="1"/>
    <col min="10738" max="10738" width="6" customWidth="1"/>
    <col min="10739" max="10739" width="9" customWidth="1"/>
    <col min="10740" max="10740" width="1" customWidth="1"/>
    <col min="10741" max="10742" width="9.109375" customWidth="1"/>
    <col min="10743" max="10743" width="1" customWidth="1"/>
    <col min="10744" max="10744" width="9" customWidth="1"/>
    <col min="10745" max="10745" width="6" customWidth="1"/>
    <col min="10746" max="10746" width="3" customWidth="1"/>
    <col min="10747" max="10747" width="9" customWidth="1"/>
    <col min="10748" max="10748" width="4" customWidth="1"/>
    <col min="10749" max="10749" width="5" customWidth="1"/>
    <col min="10750" max="10750" width="9" customWidth="1"/>
    <col min="10751" max="10751" width="2" customWidth="1"/>
    <col min="10752" max="10752" width="7" customWidth="1"/>
    <col min="10753" max="10753" width="9" customWidth="1"/>
    <col min="10754" max="10989" width="9.109375" customWidth="1"/>
    <col min="10990" max="10992" width="9" customWidth="1"/>
    <col min="10993" max="10993" width="3" customWidth="1"/>
    <col min="10994" max="10994" width="6" customWidth="1"/>
    <col min="10995" max="10995" width="9" customWidth="1"/>
    <col min="10996" max="10996" width="1" customWidth="1"/>
    <col min="10997" max="10998" width="9.109375" customWidth="1"/>
    <col min="10999" max="10999" width="1" customWidth="1"/>
    <col min="11000" max="11000" width="9" customWidth="1"/>
    <col min="11001" max="11001" width="6" customWidth="1"/>
    <col min="11002" max="11002" width="3" customWidth="1"/>
    <col min="11003" max="11003" width="9" customWidth="1"/>
    <col min="11004" max="11004" width="4" customWidth="1"/>
    <col min="11005" max="11005" width="5" customWidth="1"/>
    <col min="11006" max="11006" width="9" customWidth="1"/>
    <col min="11007" max="11007" width="2" customWidth="1"/>
    <col min="11008" max="11008" width="7" customWidth="1"/>
    <col min="11009" max="11009" width="9" customWidth="1"/>
    <col min="11010" max="11245" width="9.109375" customWidth="1"/>
    <col min="11246" max="11248" width="9" customWidth="1"/>
    <col min="11249" max="11249" width="3" customWidth="1"/>
    <col min="11250" max="11250" width="6" customWidth="1"/>
    <col min="11251" max="11251" width="9" customWidth="1"/>
    <col min="11252" max="11252" width="1" customWidth="1"/>
    <col min="11253" max="11254" width="9.109375" customWidth="1"/>
    <col min="11255" max="11255" width="1" customWidth="1"/>
    <col min="11256" max="11256" width="9" customWidth="1"/>
    <col min="11257" max="11257" width="6" customWidth="1"/>
    <col min="11258" max="11258" width="3" customWidth="1"/>
    <col min="11259" max="11259" width="9" customWidth="1"/>
    <col min="11260" max="11260" width="4" customWidth="1"/>
    <col min="11261" max="11261" width="5" customWidth="1"/>
    <col min="11262" max="11262" width="9" customWidth="1"/>
    <col min="11263" max="11263" width="2" customWidth="1"/>
    <col min="11264" max="11264" width="7" customWidth="1"/>
    <col min="11265" max="11265" width="9" customWidth="1"/>
    <col min="11266" max="11501" width="9.109375" customWidth="1"/>
    <col min="11502" max="11504" width="9" customWidth="1"/>
    <col min="11505" max="11505" width="3" customWidth="1"/>
    <col min="11506" max="11506" width="6" customWidth="1"/>
    <col min="11507" max="11507" width="9" customWidth="1"/>
    <col min="11508" max="11508" width="1" customWidth="1"/>
    <col min="11509" max="11510" width="9.109375" customWidth="1"/>
    <col min="11511" max="11511" width="1" customWidth="1"/>
    <col min="11512" max="11512" width="9" customWidth="1"/>
    <col min="11513" max="11513" width="6" customWidth="1"/>
    <col min="11514" max="11514" width="3" customWidth="1"/>
    <col min="11515" max="11515" width="9" customWidth="1"/>
    <col min="11516" max="11516" width="4" customWidth="1"/>
    <col min="11517" max="11517" width="5" customWidth="1"/>
    <col min="11518" max="11518" width="9" customWidth="1"/>
    <col min="11519" max="11519" width="2" customWidth="1"/>
    <col min="11520" max="11520" width="7" customWidth="1"/>
    <col min="11521" max="11521" width="9" customWidth="1"/>
    <col min="11522" max="11757" width="9.109375" customWidth="1"/>
    <col min="11758" max="11760" width="9" customWidth="1"/>
    <col min="11761" max="11761" width="3" customWidth="1"/>
    <col min="11762" max="11762" width="6" customWidth="1"/>
    <col min="11763" max="11763" width="9" customWidth="1"/>
    <col min="11764" max="11764" width="1" customWidth="1"/>
    <col min="11765" max="11766" width="9.109375" customWidth="1"/>
    <col min="11767" max="11767" width="1" customWidth="1"/>
    <col min="11768" max="11768" width="9" customWidth="1"/>
    <col min="11769" max="11769" width="6" customWidth="1"/>
    <col min="11770" max="11770" width="3" customWidth="1"/>
    <col min="11771" max="11771" width="9" customWidth="1"/>
    <col min="11772" max="11772" width="4" customWidth="1"/>
    <col min="11773" max="11773" width="5" customWidth="1"/>
    <col min="11774" max="11774" width="9" customWidth="1"/>
    <col min="11775" max="11775" width="2" customWidth="1"/>
    <col min="11776" max="11776" width="7" customWidth="1"/>
    <col min="11777" max="11777" width="9" customWidth="1"/>
    <col min="11778" max="12013" width="9.109375" customWidth="1"/>
    <col min="12014" max="12016" width="9" customWidth="1"/>
    <col min="12017" max="12017" width="3" customWidth="1"/>
    <col min="12018" max="12018" width="6" customWidth="1"/>
    <col min="12019" max="12019" width="9" customWidth="1"/>
    <col min="12020" max="12020" width="1" customWidth="1"/>
    <col min="12021" max="12022" width="9.109375" customWidth="1"/>
    <col min="12023" max="12023" width="1" customWidth="1"/>
    <col min="12024" max="12024" width="9" customWidth="1"/>
    <col min="12025" max="12025" width="6" customWidth="1"/>
    <col min="12026" max="12026" width="3" customWidth="1"/>
    <col min="12027" max="12027" width="9" customWidth="1"/>
    <col min="12028" max="12028" width="4" customWidth="1"/>
    <col min="12029" max="12029" width="5" customWidth="1"/>
    <col min="12030" max="12030" width="9" customWidth="1"/>
    <col min="12031" max="12031" width="2" customWidth="1"/>
    <col min="12032" max="12032" width="7" customWidth="1"/>
    <col min="12033" max="12033" width="9" customWidth="1"/>
    <col min="12034" max="12269" width="9.109375" customWidth="1"/>
    <col min="12270" max="12272" width="9" customWidth="1"/>
    <col min="12273" max="12273" width="3" customWidth="1"/>
    <col min="12274" max="12274" width="6" customWidth="1"/>
    <col min="12275" max="12275" width="9" customWidth="1"/>
    <col min="12276" max="12276" width="1" customWidth="1"/>
    <col min="12277" max="12278" width="9.109375" customWidth="1"/>
    <col min="12279" max="12279" width="1" customWidth="1"/>
    <col min="12280" max="12280" width="9" customWidth="1"/>
    <col min="12281" max="12281" width="6" customWidth="1"/>
    <col min="12282" max="12282" width="3" customWidth="1"/>
    <col min="12283" max="12283" width="9" customWidth="1"/>
    <col min="12284" max="12284" width="4" customWidth="1"/>
    <col min="12285" max="12285" width="5" customWidth="1"/>
    <col min="12286" max="12286" width="9" customWidth="1"/>
    <col min="12287" max="12287" width="2" customWidth="1"/>
    <col min="12288" max="12288" width="7" customWidth="1"/>
    <col min="12289" max="12289" width="9" customWidth="1"/>
    <col min="12290" max="12525" width="9.109375" customWidth="1"/>
    <col min="12526" max="12528" width="9" customWidth="1"/>
    <col min="12529" max="12529" width="3" customWidth="1"/>
    <col min="12530" max="12530" width="6" customWidth="1"/>
    <col min="12531" max="12531" width="9" customWidth="1"/>
    <col min="12532" max="12532" width="1" customWidth="1"/>
    <col min="12533" max="12534" width="9.109375" customWidth="1"/>
    <col min="12535" max="12535" width="1" customWidth="1"/>
    <col min="12536" max="12536" width="9" customWidth="1"/>
    <col min="12537" max="12537" width="6" customWidth="1"/>
    <col min="12538" max="12538" width="3" customWidth="1"/>
    <col min="12539" max="12539" width="9" customWidth="1"/>
    <col min="12540" max="12540" width="4" customWidth="1"/>
    <col min="12541" max="12541" width="5" customWidth="1"/>
    <col min="12542" max="12542" width="9" customWidth="1"/>
    <col min="12543" max="12543" width="2" customWidth="1"/>
    <col min="12544" max="12544" width="7" customWidth="1"/>
    <col min="12545" max="12545" width="9" customWidth="1"/>
    <col min="12546" max="12781" width="9.109375" customWidth="1"/>
    <col min="12782" max="12784" width="9" customWidth="1"/>
    <col min="12785" max="12785" width="3" customWidth="1"/>
    <col min="12786" max="12786" width="6" customWidth="1"/>
    <col min="12787" max="12787" width="9" customWidth="1"/>
    <col min="12788" max="12788" width="1" customWidth="1"/>
    <col min="12789" max="12790" width="9.109375" customWidth="1"/>
    <col min="12791" max="12791" width="1" customWidth="1"/>
    <col min="12792" max="12792" width="9" customWidth="1"/>
    <col min="12793" max="12793" width="6" customWidth="1"/>
    <col min="12794" max="12794" width="3" customWidth="1"/>
    <col min="12795" max="12795" width="9" customWidth="1"/>
    <col min="12796" max="12796" width="4" customWidth="1"/>
    <col min="12797" max="12797" width="5" customWidth="1"/>
    <col min="12798" max="12798" width="9" customWidth="1"/>
    <col min="12799" max="12799" width="2" customWidth="1"/>
    <col min="12800" max="12800" width="7" customWidth="1"/>
    <col min="12801" max="12801" width="9" customWidth="1"/>
    <col min="12802" max="13037" width="9.109375" customWidth="1"/>
    <col min="13038" max="13040" width="9" customWidth="1"/>
    <col min="13041" max="13041" width="3" customWidth="1"/>
    <col min="13042" max="13042" width="6" customWidth="1"/>
    <col min="13043" max="13043" width="9" customWidth="1"/>
    <col min="13044" max="13044" width="1" customWidth="1"/>
    <col min="13045" max="13046" width="9.109375" customWidth="1"/>
    <col min="13047" max="13047" width="1" customWidth="1"/>
    <col min="13048" max="13048" width="9" customWidth="1"/>
    <col min="13049" max="13049" width="6" customWidth="1"/>
    <col min="13050" max="13050" width="3" customWidth="1"/>
    <col min="13051" max="13051" width="9" customWidth="1"/>
    <col min="13052" max="13052" width="4" customWidth="1"/>
    <col min="13053" max="13053" width="5" customWidth="1"/>
    <col min="13054" max="13054" width="9" customWidth="1"/>
    <col min="13055" max="13055" width="2" customWidth="1"/>
    <col min="13056" max="13056" width="7" customWidth="1"/>
    <col min="13057" max="13057" width="9" customWidth="1"/>
    <col min="13058" max="13293" width="9.109375" customWidth="1"/>
    <col min="13294" max="13296" width="9" customWidth="1"/>
    <col min="13297" max="13297" width="3" customWidth="1"/>
    <col min="13298" max="13298" width="6" customWidth="1"/>
    <col min="13299" max="13299" width="9" customWidth="1"/>
    <col min="13300" max="13300" width="1" customWidth="1"/>
    <col min="13301" max="13302" width="9.109375" customWidth="1"/>
    <col min="13303" max="13303" width="1" customWidth="1"/>
    <col min="13304" max="13304" width="9" customWidth="1"/>
    <col min="13305" max="13305" width="6" customWidth="1"/>
    <col min="13306" max="13306" width="3" customWidth="1"/>
    <col min="13307" max="13307" width="9" customWidth="1"/>
    <col min="13308" max="13308" width="4" customWidth="1"/>
    <col min="13309" max="13309" width="5" customWidth="1"/>
    <col min="13310" max="13310" width="9" customWidth="1"/>
    <col min="13311" max="13311" width="2" customWidth="1"/>
    <col min="13312" max="13312" width="7" customWidth="1"/>
    <col min="13313" max="13313" width="9" customWidth="1"/>
    <col min="13314" max="13549" width="9.109375" customWidth="1"/>
    <col min="13550" max="13552" width="9" customWidth="1"/>
    <col min="13553" max="13553" width="3" customWidth="1"/>
    <col min="13554" max="13554" width="6" customWidth="1"/>
    <col min="13555" max="13555" width="9" customWidth="1"/>
    <col min="13556" max="13556" width="1" customWidth="1"/>
    <col min="13557" max="13558" width="9.109375" customWidth="1"/>
    <col min="13559" max="13559" width="1" customWidth="1"/>
    <col min="13560" max="13560" width="9" customWidth="1"/>
    <col min="13561" max="13561" width="6" customWidth="1"/>
    <col min="13562" max="13562" width="3" customWidth="1"/>
    <col min="13563" max="13563" width="9" customWidth="1"/>
    <col min="13564" max="13564" width="4" customWidth="1"/>
    <col min="13565" max="13565" width="5" customWidth="1"/>
    <col min="13566" max="13566" width="9" customWidth="1"/>
    <col min="13567" max="13567" width="2" customWidth="1"/>
    <col min="13568" max="13568" width="7" customWidth="1"/>
    <col min="13569" max="13569" width="9" customWidth="1"/>
    <col min="13570" max="13805" width="9.109375" customWidth="1"/>
    <col min="13806" max="13808" width="9" customWidth="1"/>
    <col min="13809" max="13809" width="3" customWidth="1"/>
    <col min="13810" max="13810" width="6" customWidth="1"/>
    <col min="13811" max="13811" width="9" customWidth="1"/>
    <col min="13812" max="13812" width="1" customWidth="1"/>
    <col min="13813" max="13814" width="9.109375" customWidth="1"/>
    <col min="13815" max="13815" width="1" customWidth="1"/>
    <col min="13816" max="13816" width="9" customWidth="1"/>
    <col min="13817" max="13817" width="6" customWidth="1"/>
    <col min="13818" max="13818" width="3" customWidth="1"/>
    <col min="13819" max="13819" width="9" customWidth="1"/>
    <col min="13820" max="13820" width="4" customWidth="1"/>
    <col min="13821" max="13821" width="5" customWidth="1"/>
    <col min="13822" max="13822" width="9" customWidth="1"/>
    <col min="13823" max="13823" width="2" customWidth="1"/>
    <col min="13824" max="13824" width="7" customWidth="1"/>
    <col min="13825" max="13825" width="9" customWidth="1"/>
    <col min="13826" max="14061" width="9.109375" customWidth="1"/>
    <col min="14062" max="14064" width="9" customWidth="1"/>
    <col min="14065" max="14065" width="3" customWidth="1"/>
    <col min="14066" max="14066" width="6" customWidth="1"/>
    <col min="14067" max="14067" width="9" customWidth="1"/>
    <col min="14068" max="14068" width="1" customWidth="1"/>
    <col min="14069" max="14070" width="9.109375" customWidth="1"/>
    <col min="14071" max="14071" width="1" customWidth="1"/>
    <col min="14072" max="14072" width="9" customWidth="1"/>
    <col min="14073" max="14073" width="6" customWidth="1"/>
    <col min="14074" max="14074" width="3" customWidth="1"/>
    <col min="14075" max="14075" width="9" customWidth="1"/>
    <col min="14076" max="14076" width="4" customWidth="1"/>
    <col min="14077" max="14077" width="5" customWidth="1"/>
    <col min="14078" max="14078" width="9" customWidth="1"/>
    <col min="14079" max="14079" width="2" customWidth="1"/>
    <col min="14080" max="14080" width="7" customWidth="1"/>
    <col min="14081" max="14081" width="9" customWidth="1"/>
    <col min="14082" max="14317" width="9.109375" customWidth="1"/>
    <col min="14318" max="14320" width="9" customWidth="1"/>
    <col min="14321" max="14321" width="3" customWidth="1"/>
    <col min="14322" max="14322" width="6" customWidth="1"/>
    <col min="14323" max="14323" width="9" customWidth="1"/>
    <col min="14324" max="14324" width="1" customWidth="1"/>
    <col min="14325" max="14326" width="9.109375" customWidth="1"/>
    <col min="14327" max="14327" width="1" customWidth="1"/>
    <col min="14328" max="14328" width="9" customWidth="1"/>
    <col min="14329" max="14329" width="6" customWidth="1"/>
    <col min="14330" max="14330" width="3" customWidth="1"/>
    <col min="14331" max="14331" width="9" customWidth="1"/>
    <col min="14332" max="14332" width="4" customWidth="1"/>
    <col min="14333" max="14333" width="5" customWidth="1"/>
    <col min="14334" max="14334" width="9" customWidth="1"/>
    <col min="14335" max="14335" width="2" customWidth="1"/>
    <col min="14336" max="14336" width="7" customWidth="1"/>
    <col min="14337" max="14337" width="9" customWidth="1"/>
    <col min="14338" max="14573" width="9.109375" customWidth="1"/>
    <col min="14574" max="14576" width="9" customWidth="1"/>
    <col min="14577" max="14577" width="3" customWidth="1"/>
    <col min="14578" max="14578" width="6" customWidth="1"/>
    <col min="14579" max="14579" width="9" customWidth="1"/>
    <col min="14580" max="14580" width="1" customWidth="1"/>
    <col min="14581" max="14582" width="9.109375" customWidth="1"/>
    <col min="14583" max="14583" width="1" customWidth="1"/>
    <col min="14584" max="14584" width="9" customWidth="1"/>
    <col min="14585" max="14585" width="6" customWidth="1"/>
    <col min="14586" max="14586" width="3" customWidth="1"/>
    <col min="14587" max="14587" width="9" customWidth="1"/>
    <col min="14588" max="14588" width="4" customWidth="1"/>
    <col min="14589" max="14589" width="5" customWidth="1"/>
    <col min="14590" max="14590" width="9" customWidth="1"/>
    <col min="14591" max="14591" width="2" customWidth="1"/>
    <col min="14592" max="14592" width="7" customWidth="1"/>
    <col min="14593" max="14593" width="9" customWidth="1"/>
    <col min="14594" max="14829" width="9.109375" customWidth="1"/>
    <col min="14830" max="14832" width="9" customWidth="1"/>
    <col min="14833" max="14833" width="3" customWidth="1"/>
    <col min="14834" max="14834" width="6" customWidth="1"/>
    <col min="14835" max="14835" width="9" customWidth="1"/>
    <col min="14836" max="14836" width="1" customWidth="1"/>
    <col min="14837" max="14838" width="9.109375" customWidth="1"/>
    <col min="14839" max="14839" width="1" customWidth="1"/>
    <col min="14840" max="14840" width="9" customWidth="1"/>
    <col min="14841" max="14841" width="6" customWidth="1"/>
    <col min="14842" max="14842" width="3" customWidth="1"/>
    <col min="14843" max="14843" width="9" customWidth="1"/>
    <col min="14844" max="14844" width="4" customWidth="1"/>
    <col min="14845" max="14845" width="5" customWidth="1"/>
    <col min="14846" max="14846" width="9" customWidth="1"/>
    <col min="14847" max="14847" width="2" customWidth="1"/>
    <col min="14848" max="14848" width="7" customWidth="1"/>
    <col min="14849" max="14849" width="9" customWidth="1"/>
    <col min="14850" max="15085" width="9.109375" customWidth="1"/>
    <col min="15086" max="15088" width="9" customWidth="1"/>
    <col min="15089" max="15089" width="3" customWidth="1"/>
    <col min="15090" max="15090" width="6" customWidth="1"/>
    <col min="15091" max="15091" width="9" customWidth="1"/>
    <col min="15092" max="15092" width="1" customWidth="1"/>
    <col min="15093" max="15094" width="9.109375" customWidth="1"/>
    <col min="15095" max="15095" width="1" customWidth="1"/>
    <col min="15096" max="15096" width="9" customWidth="1"/>
    <col min="15097" max="15097" width="6" customWidth="1"/>
    <col min="15098" max="15098" width="3" customWidth="1"/>
    <col min="15099" max="15099" width="9" customWidth="1"/>
    <col min="15100" max="15100" width="4" customWidth="1"/>
    <col min="15101" max="15101" width="5" customWidth="1"/>
    <col min="15102" max="15102" width="9" customWidth="1"/>
    <col min="15103" max="15103" width="2" customWidth="1"/>
    <col min="15104" max="15104" width="7" customWidth="1"/>
    <col min="15105" max="15105" width="9" customWidth="1"/>
    <col min="15106" max="15341" width="9.109375" customWidth="1"/>
    <col min="15342" max="15344" width="9" customWidth="1"/>
    <col min="15345" max="15345" width="3" customWidth="1"/>
    <col min="15346" max="15346" width="6" customWidth="1"/>
    <col min="15347" max="15347" width="9" customWidth="1"/>
    <col min="15348" max="15348" width="1" customWidth="1"/>
    <col min="15349" max="15350" width="9.109375" customWidth="1"/>
    <col min="15351" max="15351" width="1" customWidth="1"/>
    <col min="15352" max="15352" width="9" customWidth="1"/>
    <col min="15353" max="15353" width="6" customWidth="1"/>
    <col min="15354" max="15354" width="3" customWidth="1"/>
    <col min="15355" max="15355" width="9" customWidth="1"/>
    <col min="15356" max="15356" width="4" customWidth="1"/>
    <col min="15357" max="15357" width="5" customWidth="1"/>
    <col min="15358" max="15358" width="9" customWidth="1"/>
    <col min="15359" max="15359" width="2" customWidth="1"/>
    <col min="15360" max="15360" width="7" customWidth="1"/>
    <col min="15361" max="15361" width="9" customWidth="1"/>
    <col min="15362" max="15597" width="9.109375" customWidth="1"/>
    <col min="15598" max="15600" width="9" customWidth="1"/>
    <col min="15601" max="15601" width="3" customWidth="1"/>
    <col min="15602" max="15602" width="6" customWidth="1"/>
    <col min="15603" max="15603" width="9" customWidth="1"/>
    <col min="15604" max="15604" width="1" customWidth="1"/>
    <col min="15605" max="15606" width="9.109375" customWidth="1"/>
    <col min="15607" max="15607" width="1" customWidth="1"/>
    <col min="15608" max="15608" width="9" customWidth="1"/>
    <col min="15609" max="15609" width="6" customWidth="1"/>
    <col min="15610" max="15610" width="3" customWidth="1"/>
    <col min="15611" max="15611" width="9" customWidth="1"/>
    <col min="15612" max="15612" width="4" customWidth="1"/>
    <col min="15613" max="15613" width="5" customWidth="1"/>
    <col min="15614" max="15614" width="9" customWidth="1"/>
    <col min="15615" max="15615" width="2" customWidth="1"/>
    <col min="15616" max="15616" width="7" customWidth="1"/>
    <col min="15617" max="15617" width="9" customWidth="1"/>
    <col min="15618" max="15853" width="9.109375" customWidth="1"/>
    <col min="15854" max="15856" width="9" customWidth="1"/>
    <col min="15857" max="15857" width="3" customWidth="1"/>
    <col min="15858" max="15858" width="6" customWidth="1"/>
    <col min="15859" max="15859" width="9" customWidth="1"/>
    <col min="15860" max="15860" width="1" customWidth="1"/>
    <col min="15861" max="15862" width="9.109375" customWidth="1"/>
    <col min="15863" max="15863" width="1" customWidth="1"/>
    <col min="15864" max="15864" width="9" customWidth="1"/>
    <col min="15865" max="15865" width="6" customWidth="1"/>
    <col min="15866" max="15866" width="3" customWidth="1"/>
    <col min="15867" max="15867" width="9" customWidth="1"/>
    <col min="15868" max="15868" width="4" customWidth="1"/>
    <col min="15869" max="15869" width="5" customWidth="1"/>
    <col min="15870" max="15870" width="9" customWidth="1"/>
    <col min="15871" max="15871" width="2" customWidth="1"/>
    <col min="15872" max="15872" width="7" customWidth="1"/>
    <col min="15873" max="15873" width="9" customWidth="1"/>
    <col min="15874" max="16109" width="9.109375" customWidth="1"/>
    <col min="16110" max="16112" width="9" customWidth="1"/>
    <col min="16113" max="16113" width="3" customWidth="1"/>
    <col min="16114" max="16114" width="6" customWidth="1"/>
    <col min="16115" max="16115" width="9" customWidth="1"/>
    <col min="16116" max="16116" width="1" customWidth="1"/>
    <col min="16117" max="16118" width="9.109375" customWidth="1"/>
    <col min="16119" max="16119" width="1" customWidth="1"/>
    <col min="16120" max="16120" width="9" customWidth="1"/>
    <col min="16121" max="16121" width="6" customWidth="1"/>
    <col min="16122" max="16122" width="3" customWidth="1"/>
    <col min="16123" max="16123" width="9" customWidth="1"/>
    <col min="16124" max="16124" width="4" customWidth="1"/>
    <col min="16125" max="16125" width="5" customWidth="1"/>
    <col min="16126" max="16126" width="9" customWidth="1"/>
    <col min="16127" max="16127" width="2" customWidth="1"/>
    <col min="16128" max="16128" width="7" customWidth="1"/>
    <col min="16129" max="16129" width="9" customWidth="1"/>
    <col min="16130" max="16365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595</v>
      </c>
    </row>
    <row r="3" spans="1:2" ht="11.25" customHeight="1" x14ac:dyDescent="0.3">
      <c r="A3" s="236" t="s">
        <v>410</v>
      </c>
    </row>
    <row r="4" spans="1:2" ht="15" hidden="1" customHeight="1" x14ac:dyDescent="0.3">
      <c r="A4"/>
      <c r="B4"/>
    </row>
    <row r="5" spans="1:2" ht="15" hidden="1" customHeight="1" x14ac:dyDescent="0.3">
      <c r="A5"/>
      <c r="B5"/>
    </row>
    <row r="6" spans="1:2" ht="15" hidden="1" customHeight="1" x14ac:dyDescent="0.3">
      <c r="A6"/>
      <c r="B6"/>
    </row>
    <row r="7" spans="1:2" ht="15" hidden="1" customHeight="1" x14ac:dyDescent="0.3">
      <c r="A7"/>
      <c r="B7"/>
    </row>
    <row r="8" spans="1:2" ht="15" hidden="1" customHeight="1" x14ac:dyDescent="0.3">
      <c r="A8"/>
      <c r="B8"/>
    </row>
    <row r="9" spans="1:2" ht="15" hidden="1" customHeight="1" x14ac:dyDescent="0.3">
      <c r="A9"/>
      <c r="B9"/>
    </row>
    <row r="10" spans="1:2" ht="15" hidden="1" customHeight="1" x14ac:dyDescent="0.3">
      <c r="A10"/>
      <c r="B10"/>
    </row>
    <row r="11" spans="1:2" ht="15" hidden="1" customHeight="1" x14ac:dyDescent="0.3">
      <c r="A11"/>
      <c r="B11"/>
    </row>
    <row r="12" spans="1:2" ht="15" hidden="1" customHeight="1" x14ac:dyDescent="0.3">
      <c r="A12"/>
      <c r="B12"/>
    </row>
    <row r="13" spans="1:2" ht="15" hidden="1" customHeight="1" x14ac:dyDescent="0.3">
      <c r="A13"/>
      <c r="B13"/>
    </row>
    <row r="14" spans="1:2" ht="15" hidden="1" customHeight="1" x14ac:dyDescent="0.3">
      <c r="A14"/>
      <c r="B14"/>
    </row>
    <row r="15" spans="1:2" ht="15" hidden="1" customHeight="1" x14ac:dyDescent="0.3">
      <c r="A15"/>
      <c r="B15"/>
    </row>
    <row r="16" spans="1:2" ht="15" hidden="1" customHeight="1" x14ac:dyDescent="0.3">
      <c r="A16"/>
      <c r="B16"/>
    </row>
    <row r="17" spans="1:2" ht="15" hidden="1" customHeight="1" x14ac:dyDescent="0.3">
      <c r="A17"/>
      <c r="B17"/>
    </row>
    <row r="18" spans="1:2" ht="15" hidden="1" customHeight="1" x14ac:dyDescent="0.3">
      <c r="A18"/>
      <c r="B18"/>
    </row>
    <row r="19" spans="1:2" ht="15" hidden="1" customHeight="1" x14ac:dyDescent="0.3">
      <c r="A19"/>
      <c r="B19"/>
    </row>
    <row r="20" spans="1:2" ht="15" hidden="1" customHeight="1" x14ac:dyDescent="0.3">
      <c r="A20"/>
      <c r="B20"/>
    </row>
    <row r="21" spans="1:2" ht="15" hidden="1" customHeight="1" x14ac:dyDescent="0.3">
      <c r="A21"/>
      <c r="B21"/>
    </row>
    <row r="22" spans="1:2" ht="15" hidden="1" customHeight="1" x14ac:dyDescent="0.3">
      <c r="A22"/>
      <c r="B22"/>
    </row>
    <row r="23" spans="1:2" ht="15" hidden="1" customHeight="1" x14ac:dyDescent="0.3">
      <c r="A23"/>
      <c r="B23"/>
    </row>
    <row r="24" spans="1:2" ht="15" hidden="1" customHeight="1" x14ac:dyDescent="0.3">
      <c r="A24"/>
      <c r="B24"/>
    </row>
    <row r="25" spans="1:2" ht="15" hidden="1" customHeight="1" x14ac:dyDescent="0.3">
      <c r="A25"/>
      <c r="B25"/>
    </row>
    <row r="26" spans="1:2" ht="15" hidden="1" customHeight="1" x14ac:dyDescent="0.3">
      <c r="A26"/>
      <c r="B26"/>
    </row>
    <row r="27" spans="1:2" ht="15" hidden="1" customHeight="1" x14ac:dyDescent="0.3">
      <c r="A27"/>
      <c r="B27"/>
    </row>
    <row r="28" spans="1:2" ht="15" hidden="1" customHeight="1" x14ac:dyDescent="0.3">
      <c r="A28"/>
      <c r="B28"/>
    </row>
    <row r="29" spans="1:2" ht="15" hidden="1" customHeight="1" x14ac:dyDescent="0.3">
      <c r="A29"/>
      <c r="B29"/>
    </row>
    <row r="30" spans="1:2" ht="15" hidden="1" customHeight="1" x14ac:dyDescent="0.3">
      <c r="A30"/>
      <c r="B30"/>
    </row>
    <row r="31" spans="1:2" ht="15" hidden="1" customHeight="1" x14ac:dyDescent="0.3">
      <c r="A31"/>
      <c r="B31"/>
    </row>
    <row r="32" spans="1:2" ht="15" hidden="1" customHeight="1" x14ac:dyDescent="0.3">
      <c r="A32"/>
      <c r="B32"/>
    </row>
    <row r="33" spans="1:2" ht="15" hidden="1" customHeight="1" x14ac:dyDescent="0.3">
      <c r="A33"/>
      <c r="B33"/>
    </row>
    <row r="34" spans="1:2" ht="15" hidden="1" customHeight="1" x14ac:dyDescent="0.3">
      <c r="A34"/>
      <c r="B34"/>
    </row>
    <row r="35" spans="1:2" ht="15" hidden="1" customHeight="1" x14ac:dyDescent="0.3">
      <c r="A35"/>
      <c r="B35"/>
    </row>
    <row r="36" spans="1:2" ht="15" hidden="1" customHeight="1" x14ac:dyDescent="0.3">
      <c r="A36"/>
      <c r="B36"/>
    </row>
    <row r="37" spans="1:2" ht="15" hidden="1" customHeight="1" x14ac:dyDescent="0.3">
      <c r="A37"/>
      <c r="B37"/>
    </row>
    <row r="38" spans="1:2" ht="15" hidden="1" customHeight="1" x14ac:dyDescent="0.3">
      <c r="A38"/>
      <c r="B38"/>
    </row>
    <row r="39" spans="1:2" ht="15" hidden="1" customHeight="1" x14ac:dyDescent="0.3">
      <c r="A39"/>
      <c r="B39"/>
    </row>
    <row r="40" spans="1:2" ht="15" hidden="1" customHeight="1" x14ac:dyDescent="0.3">
      <c r="A40"/>
      <c r="B40"/>
    </row>
    <row r="41" spans="1:2" ht="15" hidden="1" customHeight="1" x14ac:dyDescent="0.3">
      <c r="A41"/>
      <c r="B41"/>
    </row>
    <row r="42" spans="1:2" ht="15" hidden="1" customHeight="1" x14ac:dyDescent="0.3">
      <c r="A42"/>
      <c r="B42"/>
    </row>
    <row r="43" spans="1:2" ht="15" hidden="1" customHeight="1" x14ac:dyDescent="0.3">
      <c r="A43"/>
      <c r="B43"/>
    </row>
    <row r="44" spans="1:2" ht="15" hidden="1" customHeight="1" x14ac:dyDescent="0.3">
      <c r="A44"/>
      <c r="B44"/>
    </row>
    <row r="45" spans="1:2" ht="15" hidden="1" customHeight="1" x14ac:dyDescent="0.3">
      <c r="A45"/>
      <c r="B45"/>
    </row>
    <row r="46" spans="1:2" ht="15" hidden="1" customHeight="1" x14ac:dyDescent="0.3">
      <c r="A46"/>
      <c r="B46"/>
    </row>
    <row r="47" spans="1:2" ht="15" hidden="1" customHeight="1" x14ac:dyDescent="0.3">
      <c r="A47"/>
      <c r="B47"/>
    </row>
    <row r="48" spans="1:2" ht="15" hidden="1" customHeight="1" x14ac:dyDescent="0.3">
      <c r="A48"/>
      <c r="B48"/>
    </row>
    <row r="49" spans="1:2" ht="15" hidden="1" customHeight="1" x14ac:dyDescent="0.3">
      <c r="A49"/>
      <c r="B49"/>
    </row>
    <row r="50" spans="1:2" ht="15" hidden="1" customHeight="1" x14ac:dyDescent="0.3">
      <c r="A50"/>
      <c r="B50"/>
    </row>
    <row r="51" spans="1:2" ht="15" hidden="1" customHeight="1" x14ac:dyDescent="0.3">
      <c r="A51"/>
      <c r="B51"/>
    </row>
    <row r="52" spans="1:2" ht="15" hidden="1" customHeight="1" x14ac:dyDescent="0.3">
      <c r="A52"/>
      <c r="B52"/>
    </row>
    <row r="53" spans="1:2" ht="15" hidden="1" customHeight="1" x14ac:dyDescent="0.3">
      <c r="A53"/>
      <c r="B53"/>
    </row>
    <row r="54" spans="1:2" ht="15" hidden="1" customHeight="1" x14ac:dyDescent="0.3">
      <c r="A54"/>
      <c r="B54"/>
    </row>
    <row r="55" spans="1:2" ht="15" hidden="1" customHeight="1" x14ac:dyDescent="0.3">
      <c r="A55"/>
      <c r="B55"/>
    </row>
    <row r="56" spans="1:2" ht="15" hidden="1" customHeight="1" x14ac:dyDescent="0.3">
      <c r="A56"/>
      <c r="B56"/>
    </row>
    <row r="57" spans="1:2" ht="15" hidden="1" customHeight="1" x14ac:dyDescent="0.3">
      <c r="A57"/>
      <c r="B57"/>
    </row>
    <row r="58" spans="1:2" ht="15" hidden="1" customHeight="1" x14ac:dyDescent="0.3">
      <c r="A58"/>
      <c r="B58"/>
    </row>
    <row r="59" spans="1:2" ht="15" hidden="1" customHeight="1" x14ac:dyDescent="0.3">
      <c r="A59"/>
      <c r="B59"/>
    </row>
    <row r="60" spans="1:2" ht="15" hidden="1" customHeight="1" x14ac:dyDescent="0.3">
      <c r="A60"/>
      <c r="B60"/>
    </row>
    <row r="61" spans="1:2" ht="15" hidden="1" customHeight="1" x14ac:dyDescent="0.3">
      <c r="A61"/>
      <c r="B61"/>
    </row>
    <row r="62" spans="1:2" ht="15" hidden="1" customHeight="1" x14ac:dyDescent="0.3">
      <c r="A62"/>
      <c r="B62"/>
    </row>
    <row r="63" spans="1:2" ht="15" hidden="1" customHeight="1" x14ac:dyDescent="0.3">
      <c r="A63"/>
      <c r="B63"/>
    </row>
    <row r="64" spans="1:2" ht="15" hidden="1" customHeight="1" x14ac:dyDescent="0.3">
      <c r="A64"/>
      <c r="B64"/>
    </row>
    <row r="65" spans="1:2" ht="15" hidden="1" customHeight="1" x14ac:dyDescent="0.3">
      <c r="A65"/>
      <c r="B65"/>
    </row>
    <row r="66" spans="1:2" ht="15" hidden="1" customHeight="1" x14ac:dyDescent="0.3">
      <c r="A66"/>
      <c r="B66"/>
    </row>
    <row r="67" spans="1:2" ht="15" hidden="1" customHeight="1" x14ac:dyDescent="0.3">
      <c r="A67"/>
      <c r="B67"/>
    </row>
    <row r="68" spans="1:2" ht="15" hidden="1" customHeight="1" x14ac:dyDescent="0.3">
      <c r="A68"/>
      <c r="B68"/>
    </row>
    <row r="69" spans="1:2" ht="15" hidden="1" customHeight="1" x14ac:dyDescent="0.3">
      <c r="A69"/>
      <c r="B69"/>
    </row>
    <row r="70" spans="1:2" ht="15" hidden="1" customHeight="1" x14ac:dyDescent="0.3">
      <c r="A70"/>
      <c r="B70"/>
    </row>
    <row r="71" spans="1:2" ht="15" hidden="1" customHeight="1" x14ac:dyDescent="0.3">
      <c r="A71"/>
      <c r="B71"/>
    </row>
    <row r="72" spans="1:2" ht="15" hidden="1" customHeight="1" x14ac:dyDescent="0.3">
      <c r="A72"/>
      <c r="B72"/>
    </row>
    <row r="73" spans="1:2" ht="15" hidden="1" customHeight="1" x14ac:dyDescent="0.3">
      <c r="A73"/>
      <c r="B73"/>
    </row>
    <row r="74" spans="1:2" ht="15" hidden="1" customHeight="1" x14ac:dyDescent="0.3">
      <c r="A74"/>
      <c r="B74"/>
    </row>
    <row r="75" spans="1:2" ht="15" hidden="1" customHeight="1" x14ac:dyDescent="0.3">
      <c r="A75"/>
      <c r="B75"/>
    </row>
    <row r="76" spans="1:2" ht="15" hidden="1" customHeight="1" x14ac:dyDescent="0.3">
      <c r="A76"/>
      <c r="B76"/>
    </row>
    <row r="77" spans="1:2" ht="15" hidden="1" customHeight="1" x14ac:dyDescent="0.3">
      <c r="A77"/>
      <c r="B77"/>
    </row>
    <row r="78" spans="1:2" ht="15" hidden="1" customHeight="1" x14ac:dyDescent="0.3">
      <c r="A78"/>
      <c r="B78"/>
    </row>
    <row r="79" spans="1:2" ht="15" hidden="1" customHeight="1" x14ac:dyDescent="0.3">
      <c r="A79"/>
      <c r="B79"/>
    </row>
    <row r="80" spans="1:2" ht="15" hidden="1" customHeight="1" x14ac:dyDescent="0.3">
      <c r="A80"/>
      <c r="B80"/>
    </row>
    <row r="81" spans="1:2" ht="15" hidden="1" customHeight="1" x14ac:dyDescent="0.3">
      <c r="A81"/>
      <c r="B81"/>
    </row>
    <row r="82" spans="1:2" ht="15" hidden="1" customHeight="1" x14ac:dyDescent="0.3">
      <c r="A82"/>
      <c r="B82"/>
    </row>
    <row r="83" spans="1:2" ht="15" hidden="1" customHeight="1" x14ac:dyDescent="0.3">
      <c r="A83"/>
      <c r="B83"/>
    </row>
    <row r="84" spans="1:2" ht="15" hidden="1" customHeight="1" x14ac:dyDescent="0.3">
      <c r="A84"/>
      <c r="B84"/>
    </row>
    <row r="85" spans="1:2" ht="15" hidden="1" customHeight="1" x14ac:dyDescent="0.3">
      <c r="A85"/>
      <c r="B85"/>
    </row>
    <row r="86" spans="1:2" ht="15" hidden="1" customHeight="1" x14ac:dyDescent="0.3">
      <c r="A86"/>
      <c r="B86"/>
    </row>
    <row r="87" spans="1:2" ht="15" hidden="1" customHeight="1" x14ac:dyDescent="0.3">
      <c r="A87"/>
      <c r="B87"/>
    </row>
    <row r="88" spans="1:2" ht="15" hidden="1" customHeight="1" x14ac:dyDescent="0.3">
      <c r="A88"/>
      <c r="B88"/>
    </row>
    <row r="89" spans="1:2" ht="15" hidden="1" customHeight="1" x14ac:dyDescent="0.3">
      <c r="A89"/>
      <c r="B89"/>
    </row>
    <row r="90" spans="1:2" ht="15" hidden="1" customHeight="1" x14ac:dyDescent="0.3">
      <c r="A90"/>
      <c r="B90"/>
    </row>
    <row r="91" spans="1:2" ht="15" hidden="1" customHeight="1" x14ac:dyDescent="0.3">
      <c r="A91"/>
      <c r="B91"/>
    </row>
    <row r="92" spans="1:2" ht="15" hidden="1" customHeight="1" x14ac:dyDescent="0.3">
      <c r="A92"/>
      <c r="B92"/>
    </row>
    <row r="93" spans="1:2" ht="15" hidden="1" customHeight="1" x14ac:dyDescent="0.3">
      <c r="A93"/>
      <c r="B93"/>
    </row>
    <row r="94" spans="1:2" ht="15" hidden="1" customHeight="1" x14ac:dyDescent="0.3">
      <c r="A94"/>
      <c r="B94"/>
    </row>
    <row r="95" spans="1:2" ht="15" hidden="1" customHeight="1" x14ac:dyDescent="0.3">
      <c r="A95"/>
      <c r="B95"/>
    </row>
    <row r="96" spans="1:2" ht="15" hidden="1" customHeight="1" x14ac:dyDescent="0.3">
      <c r="A96"/>
      <c r="B96"/>
    </row>
    <row r="97" spans="1:2" ht="15" hidden="1" customHeight="1" x14ac:dyDescent="0.3">
      <c r="A97"/>
      <c r="B97"/>
    </row>
    <row r="98" spans="1:2" ht="15" hidden="1" customHeight="1" x14ac:dyDescent="0.3">
      <c r="A98"/>
      <c r="B98"/>
    </row>
    <row r="99" spans="1:2" ht="15" hidden="1" customHeight="1" x14ac:dyDescent="0.3">
      <c r="A99"/>
      <c r="B99"/>
    </row>
    <row r="100" spans="1:2" ht="15" hidden="1" customHeight="1" x14ac:dyDescent="0.3">
      <c r="A100"/>
      <c r="B100"/>
    </row>
    <row r="101" spans="1:2" ht="15" hidden="1" customHeight="1" x14ac:dyDescent="0.3">
      <c r="A101"/>
      <c r="B101"/>
    </row>
    <row r="102" spans="1:2" ht="15" hidden="1" customHeight="1" x14ac:dyDescent="0.3">
      <c r="A102"/>
      <c r="B102"/>
    </row>
    <row r="103" spans="1:2" ht="15" hidden="1" customHeight="1" x14ac:dyDescent="0.3">
      <c r="A103"/>
      <c r="B103"/>
    </row>
    <row r="104" spans="1:2" ht="15" hidden="1" customHeight="1" x14ac:dyDescent="0.3">
      <c r="A104"/>
      <c r="B104"/>
    </row>
    <row r="105" spans="1:2" ht="15" hidden="1" customHeight="1" x14ac:dyDescent="0.3">
      <c r="A105"/>
      <c r="B105"/>
    </row>
    <row r="106" spans="1:2" ht="15" hidden="1" customHeight="1" x14ac:dyDescent="0.3">
      <c r="A106"/>
      <c r="B106"/>
    </row>
    <row r="107" spans="1:2" ht="15" hidden="1" customHeight="1" x14ac:dyDescent="0.3">
      <c r="A107"/>
      <c r="B107"/>
    </row>
    <row r="108" spans="1:2" ht="15" hidden="1" customHeight="1" x14ac:dyDescent="0.3">
      <c r="A108"/>
      <c r="B108"/>
    </row>
    <row r="109" spans="1:2" ht="15" hidden="1" customHeight="1" x14ac:dyDescent="0.3">
      <c r="A109"/>
      <c r="B109"/>
    </row>
    <row r="110" spans="1:2" ht="15" hidden="1" customHeight="1" x14ac:dyDescent="0.3">
      <c r="A110"/>
      <c r="B110"/>
    </row>
    <row r="111" spans="1:2" ht="15" hidden="1" customHeight="1" x14ac:dyDescent="0.3">
      <c r="A111"/>
      <c r="B111"/>
    </row>
    <row r="112" spans="1:2" ht="15" hidden="1" customHeight="1" x14ac:dyDescent="0.3">
      <c r="A112"/>
      <c r="B112"/>
    </row>
    <row r="113" spans="1:2" ht="15" hidden="1" customHeight="1" x14ac:dyDescent="0.3">
      <c r="A113"/>
      <c r="B113"/>
    </row>
    <row r="114" spans="1:2" ht="15" hidden="1" customHeight="1" x14ac:dyDescent="0.3">
      <c r="A114"/>
      <c r="B114"/>
    </row>
    <row r="115" spans="1:2" ht="15" hidden="1" customHeight="1" x14ac:dyDescent="0.3">
      <c r="A115"/>
      <c r="B115"/>
    </row>
    <row r="116" spans="1:2" ht="15" hidden="1" customHeight="1" x14ac:dyDescent="0.3">
      <c r="A116"/>
      <c r="B116"/>
    </row>
    <row r="117" spans="1:2" ht="15" hidden="1" customHeight="1" x14ac:dyDescent="0.3">
      <c r="A117"/>
      <c r="B117"/>
    </row>
    <row r="118" spans="1:2" ht="15" hidden="1" customHeight="1" x14ac:dyDescent="0.3">
      <c r="A118"/>
      <c r="B118"/>
    </row>
    <row r="119" spans="1:2" ht="15" hidden="1" customHeight="1" x14ac:dyDescent="0.3">
      <c r="A119"/>
      <c r="B119"/>
    </row>
    <row r="120" spans="1:2" ht="15" hidden="1" customHeight="1" x14ac:dyDescent="0.3">
      <c r="A120"/>
      <c r="B120"/>
    </row>
    <row r="121" spans="1:2" ht="15" hidden="1" customHeight="1" x14ac:dyDescent="0.3">
      <c r="A121"/>
      <c r="B121"/>
    </row>
    <row r="122" spans="1:2" ht="15" hidden="1" customHeight="1" x14ac:dyDescent="0.3">
      <c r="A122"/>
      <c r="B122"/>
    </row>
    <row r="123" spans="1:2" ht="15" hidden="1" customHeight="1" x14ac:dyDescent="0.3">
      <c r="A123"/>
      <c r="B123"/>
    </row>
    <row r="124" spans="1:2" ht="15" hidden="1" customHeight="1" x14ac:dyDescent="0.3">
      <c r="A124"/>
      <c r="B124"/>
    </row>
    <row r="125" spans="1:2" ht="15" hidden="1" customHeight="1" x14ac:dyDescent="0.3">
      <c r="A125"/>
      <c r="B125"/>
    </row>
    <row r="126" spans="1:2" ht="15" hidden="1" customHeight="1" x14ac:dyDescent="0.3">
      <c r="A126"/>
      <c r="B126"/>
    </row>
    <row r="127" spans="1:2" ht="15" hidden="1" customHeight="1" x14ac:dyDescent="0.3">
      <c r="A127"/>
      <c r="B127"/>
    </row>
    <row r="128" spans="1:2" ht="15" hidden="1" customHeight="1" x14ac:dyDescent="0.3">
      <c r="A128"/>
      <c r="B128"/>
    </row>
    <row r="129" spans="1:2" ht="15" hidden="1" customHeight="1" x14ac:dyDescent="0.3">
      <c r="A129"/>
      <c r="B129"/>
    </row>
    <row r="130" spans="1:2" ht="15" hidden="1" customHeight="1" x14ac:dyDescent="0.3">
      <c r="A130"/>
      <c r="B130"/>
    </row>
    <row r="131" spans="1:2" ht="15" hidden="1" customHeight="1" x14ac:dyDescent="0.3">
      <c r="A131"/>
      <c r="B131"/>
    </row>
    <row r="132" spans="1:2" ht="15" hidden="1" customHeight="1" x14ac:dyDescent="0.3">
      <c r="A132"/>
      <c r="B132"/>
    </row>
    <row r="133" spans="1:2" ht="15" hidden="1" customHeight="1" x14ac:dyDescent="0.3">
      <c r="A133"/>
      <c r="B133"/>
    </row>
    <row r="134" spans="1:2" ht="15" hidden="1" customHeight="1" x14ac:dyDescent="0.3">
      <c r="A134"/>
      <c r="B134"/>
    </row>
    <row r="135" spans="1:2" ht="15" hidden="1" customHeight="1" x14ac:dyDescent="0.3">
      <c r="A135"/>
      <c r="B135"/>
    </row>
    <row r="136" spans="1:2" ht="15" hidden="1" customHeight="1" x14ac:dyDescent="0.3">
      <c r="A136"/>
      <c r="B136"/>
    </row>
    <row r="137" spans="1:2" ht="15" hidden="1" customHeight="1" x14ac:dyDescent="0.3">
      <c r="A137"/>
      <c r="B137"/>
    </row>
    <row r="138" spans="1:2" ht="15" hidden="1" customHeight="1" x14ac:dyDescent="0.3">
      <c r="A138"/>
      <c r="B138"/>
    </row>
    <row r="139" spans="1:2" ht="15" hidden="1" customHeight="1" x14ac:dyDescent="0.3">
      <c r="A139"/>
      <c r="B139"/>
    </row>
    <row r="140" spans="1:2" ht="15" hidden="1" customHeight="1" x14ac:dyDescent="0.3">
      <c r="A140"/>
      <c r="B140"/>
    </row>
    <row r="141" spans="1:2" ht="15" hidden="1" customHeight="1" x14ac:dyDescent="0.3">
      <c r="A141"/>
      <c r="B141"/>
    </row>
    <row r="142" spans="1:2" ht="15" hidden="1" customHeight="1" x14ac:dyDescent="0.3">
      <c r="A142"/>
      <c r="B142"/>
    </row>
    <row r="143" spans="1:2" ht="15" hidden="1" customHeight="1" x14ac:dyDescent="0.3">
      <c r="A143"/>
      <c r="B143"/>
    </row>
    <row r="144" spans="1:2" ht="15" hidden="1" customHeight="1" x14ac:dyDescent="0.3">
      <c r="A144"/>
      <c r="B144"/>
    </row>
    <row r="145" spans="1:2" ht="15" hidden="1" customHeight="1" x14ac:dyDescent="0.3">
      <c r="A145"/>
      <c r="B145"/>
    </row>
    <row r="146" spans="1:2" ht="15" hidden="1" customHeight="1" x14ac:dyDescent="0.3">
      <c r="A146"/>
      <c r="B146"/>
    </row>
    <row r="147" spans="1:2" ht="15" hidden="1" customHeight="1" x14ac:dyDescent="0.3">
      <c r="A147"/>
      <c r="B147"/>
    </row>
    <row r="148" spans="1:2" ht="15" hidden="1" customHeight="1" x14ac:dyDescent="0.3">
      <c r="A148"/>
      <c r="B148"/>
    </row>
    <row r="149" spans="1:2" ht="15" hidden="1" customHeight="1" x14ac:dyDescent="0.3">
      <c r="A149"/>
      <c r="B149"/>
    </row>
    <row r="150" spans="1:2" ht="15" hidden="1" customHeight="1" x14ac:dyDescent="0.3">
      <c r="A150"/>
      <c r="B150"/>
    </row>
    <row r="151" spans="1:2" ht="15" hidden="1" customHeight="1" x14ac:dyDescent="0.3">
      <c r="A151"/>
      <c r="B151"/>
    </row>
    <row r="152" spans="1:2" ht="15" hidden="1" customHeight="1" x14ac:dyDescent="0.3">
      <c r="A152"/>
      <c r="B152"/>
    </row>
    <row r="153" spans="1:2" ht="15" hidden="1" customHeight="1" x14ac:dyDescent="0.3">
      <c r="A153"/>
      <c r="B153"/>
    </row>
    <row r="154" spans="1:2" ht="15" hidden="1" customHeight="1" x14ac:dyDescent="0.3">
      <c r="A154"/>
      <c r="B154"/>
    </row>
    <row r="155" spans="1:2" ht="15" hidden="1" customHeight="1" x14ac:dyDescent="0.3">
      <c r="A155"/>
      <c r="B155"/>
    </row>
    <row r="156" spans="1:2" ht="15" hidden="1" customHeight="1" x14ac:dyDescent="0.3">
      <c r="A156"/>
      <c r="B156"/>
    </row>
    <row r="157" spans="1:2" ht="15" hidden="1" customHeight="1" x14ac:dyDescent="0.3">
      <c r="A157"/>
      <c r="B157"/>
    </row>
    <row r="158" spans="1:2" ht="15" hidden="1" customHeight="1" x14ac:dyDescent="0.3">
      <c r="A158"/>
      <c r="B158"/>
    </row>
    <row r="159" spans="1:2" ht="15" hidden="1" customHeight="1" x14ac:dyDescent="0.3">
      <c r="A159"/>
      <c r="B159"/>
    </row>
    <row r="160" spans="1:2" ht="15" hidden="1" customHeight="1" x14ac:dyDescent="0.3">
      <c r="A160"/>
      <c r="B160"/>
    </row>
    <row r="161" spans="1:2" ht="15" hidden="1" customHeight="1" x14ac:dyDescent="0.3">
      <c r="A161"/>
      <c r="B161"/>
    </row>
    <row r="162" spans="1:2" ht="15" hidden="1" customHeight="1" x14ac:dyDescent="0.3">
      <c r="A162"/>
      <c r="B162"/>
    </row>
    <row r="163" spans="1:2" ht="15" hidden="1" customHeight="1" x14ac:dyDescent="0.3">
      <c r="A163"/>
      <c r="B163"/>
    </row>
    <row r="164" spans="1:2" ht="15" hidden="1" customHeight="1" x14ac:dyDescent="0.3">
      <c r="A164"/>
      <c r="B164"/>
    </row>
    <row r="165" spans="1:2" ht="15" hidden="1" customHeight="1" x14ac:dyDescent="0.3">
      <c r="A165"/>
      <c r="B165"/>
    </row>
    <row r="166" spans="1:2" ht="15" hidden="1" customHeight="1" x14ac:dyDescent="0.3">
      <c r="A166"/>
      <c r="B166"/>
    </row>
    <row r="167" spans="1:2" ht="15" hidden="1" customHeight="1" x14ac:dyDescent="0.3">
      <c r="A167"/>
      <c r="B167"/>
    </row>
    <row r="168" spans="1:2" ht="15" hidden="1" customHeight="1" x14ac:dyDescent="0.3">
      <c r="A168"/>
      <c r="B168"/>
    </row>
    <row r="169" spans="1:2" ht="15" hidden="1" customHeight="1" x14ac:dyDescent="0.3">
      <c r="A169"/>
      <c r="B169"/>
    </row>
    <row r="170" spans="1:2" ht="15" hidden="1" customHeight="1" x14ac:dyDescent="0.3">
      <c r="A170"/>
      <c r="B170"/>
    </row>
    <row r="171" spans="1:2" ht="15" hidden="1" customHeight="1" x14ac:dyDescent="0.3">
      <c r="A171"/>
      <c r="B171"/>
    </row>
    <row r="172" spans="1:2" ht="15" hidden="1" customHeight="1" x14ac:dyDescent="0.3">
      <c r="A172"/>
      <c r="B172"/>
    </row>
    <row r="173" spans="1:2" ht="15" hidden="1" customHeight="1" x14ac:dyDescent="0.3">
      <c r="A173"/>
      <c r="B173"/>
    </row>
    <row r="174" spans="1:2" ht="15" hidden="1" customHeight="1" x14ac:dyDescent="0.3">
      <c r="A174"/>
      <c r="B174"/>
    </row>
    <row r="175" spans="1:2" ht="15" hidden="1" customHeight="1" x14ac:dyDescent="0.3">
      <c r="A175"/>
      <c r="B175"/>
    </row>
    <row r="176" spans="1:2" ht="15" hidden="1" customHeight="1" x14ac:dyDescent="0.3">
      <c r="A176"/>
      <c r="B176"/>
    </row>
    <row r="177" spans="1:2" ht="15" hidden="1" customHeight="1" x14ac:dyDescent="0.3">
      <c r="A177"/>
      <c r="B177"/>
    </row>
    <row r="178" spans="1:2" ht="15" hidden="1" customHeight="1" x14ac:dyDescent="0.3">
      <c r="A178"/>
      <c r="B178"/>
    </row>
    <row r="179" spans="1:2" ht="15" hidden="1" customHeight="1" x14ac:dyDescent="0.3">
      <c r="A179"/>
      <c r="B179"/>
    </row>
    <row r="180" spans="1:2" ht="15" hidden="1" customHeight="1" x14ac:dyDescent="0.3">
      <c r="A180"/>
      <c r="B180"/>
    </row>
    <row r="181" spans="1:2" ht="15" hidden="1" customHeight="1" x14ac:dyDescent="0.3">
      <c r="A181"/>
      <c r="B181"/>
    </row>
    <row r="182" spans="1:2" ht="15" hidden="1" customHeight="1" x14ac:dyDescent="0.3">
      <c r="A182"/>
      <c r="B182"/>
    </row>
    <row r="183" spans="1:2" ht="15" hidden="1" customHeight="1" x14ac:dyDescent="0.3">
      <c r="A183"/>
      <c r="B183"/>
    </row>
    <row r="184" spans="1:2" ht="1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374" t="s">
        <v>411</v>
      </c>
      <c r="B186" s="374" t="s">
        <v>412</v>
      </c>
    </row>
    <row r="187" spans="1:2" ht="12.75" customHeight="1" x14ac:dyDescent="0.3">
      <c r="A187" s="374" t="s">
        <v>413</v>
      </c>
      <c r="B187" s="375" t="s">
        <v>414</v>
      </c>
    </row>
    <row r="188" spans="1:2" ht="12.75" customHeight="1" x14ac:dyDescent="0.3">
      <c r="A188" s="374" t="s">
        <v>415</v>
      </c>
      <c r="B188" s="376"/>
    </row>
    <row r="189" spans="1:2" ht="12.75" customHeight="1" x14ac:dyDescent="0.3">
      <c r="A189" s="374" t="s">
        <v>416</v>
      </c>
      <c r="B189" s="376"/>
    </row>
    <row r="190" spans="1:2" ht="12.75" customHeight="1" x14ac:dyDescent="0.3">
      <c r="A190" s="377" t="s">
        <v>417</v>
      </c>
      <c r="B190" s="378"/>
    </row>
    <row r="191" spans="1:2" ht="15" customHeight="1" x14ac:dyDescent="0.3">
      <c r="A191" s="243">
        <v>8310</v>
      </c>
      <c r="B191" s="244">
        <v>29157143.75</v>
      </c>
    </row>
    <row r="192" spans="1:2" ht="12.75" customHeight="1" outlineLevel="1" x14ac:dyDescent="0.3">
      <c r="A192" s="379" t="s">
        <v>418</v>
      </c>
      <c r="B192" s="380">
        <v>29157143.75</v>
      </c>
    </row>
    <row r="193" spans="1:3" ht="36.75" customHeight="1" outlineLevel="2" x14ac:dyDescent="0.3">
      <c r="A193" s="261" t="s">
        <v>522</v>
      </c>
      <c r="B193" s="262">
        <v>5719690.1399999997</v>
      </c>
    </row>
    <row r="194" spans="1:3" ht="34.5" customHeight="1" outlineLevel="3" x14ac:dyDescent="0.3">
      <c r="A194" s="249" t="s">
        <v>420</v>
      </c>
      <c r="B194" s="250">
        <v>5719690.1399999997</v>
      </c>
    </row>
    <row r="195" spans="1:3" ht="12" customHeight="1" outlineLevel="4" x14ac:dyDescent="0.3">
      <c r="A195" s="251" t="s">
        <v>421</v>
      </c>
      <c r="B195" s="252"/>
    </row>
    <row r="196" spans="1:3" ht="12" customHeight="1" outlineLevel="4" x14ac:dyDescent="0.3">
      <c r="A196" s="251" t="s">
        <v>428</v>
      </c>
      <c r="B196" s="253">
        <v>236856.7</v>
      </c>
      <c r="C196" t="s">
        <v>146</v>
      </c>
    </row>
    <row r="197" spans="1:3" ht="12" customHeight="1" outlineLevel="4" x14ac:dyDescent="0.3">
      <c r="A197" s="251" t="s">
        <v>429</v>
      </c>
      <c r="B197" s="253">
        <v>20414</v>
      </c>
      <c r="C197" t="s">
        <v>397</v>
      </c>
    </row>
    <row r="198" spans="1:3" ht="12" customHeight="1" outlineLevel="4" x14ac:dyDescent="0.3">
      <c r="A198" s="251" t="s">
        <v>437</v>
      </c>
      <c r="B198" s="253">
        <v>3882471</v>
      </c>
      <c r="C198" t="s">
        <v>15</v>
      </c>
    </row>
    <row r="199" spans="1:3" ht="23.25" customHeight="1" outlineLevel="4" x14ac:dyDescent="0.3">
      <c r="A199" s="251" t="s">
        <v>438</v>
      </c>
      <c r="B199" s="253">
        <v>231195</v>
      </c>
    </row>
    <row r="200" spans="1:3" ht="12" customHeight="1" outlineLevel="4" x14ac:dyDescent="0.3">
      <c r="A200" s="251" t="s">
        <v>440</v>
      </c>
      <c r="B200" s="253">
        <v>93861.28</v>
      </c>
      <c r="C200" t="s">
        <v>4</v>
      </c>
    </row>
    <row r="201" spans="1:3" ht="34.5" customHeight="1" outlineLevel="4" x14ac:dyDescent="0.3">
      <c r="A201" s="251" t="s">
        <v>443</v>
      </c>
      <c r="B201" s="253">
        <v>35600</v>
      </c>
      <c r="C201" t="s">
        <v>31</v>
      </c>
    </row>
    <row r="202" spans="1:3" ht="34.5" customHeight="1" outlineLevel="4" x14ac:dyDescent="0.3">
      <c r="A202" s="251" t="s">
        <v>444</v>
      </c>
      <c r="B202" s="253">
        <v>1397.33</v>
      </c>
      <c r="C202" t="s">
        <v>4</v>
      </c>
    </row>
    <row r="203" spans="1:3" ht="34.5" customHeight="1" outlineLevel="4" x14ac:dyDescent="0.3">
      <c r="A203" s="251" t="s">
        <v>445</v>
      </c>
      <c r="B203" s="253">
        <v>17000</v>
      </c>
      <c r="C203" t="s">
        <v>146</v>
      </c>
    </row>
    <row r="204" spans="1:3" ht="12" customHeight="1" outlineLevel="4" x14ac:dyDescent="0.3">
      <c r="A204" s="251" t="s">
        <v>446</v>
      </c>
      <c r="B204" s="253">
        <v>15000</v>
      </c>
      <c r="C204" t="s">
        <v>33</v>
      </c>
    </row>
    <row r="205" spans="1:3" ht="34.5" customHeight="1" outlineLevel="4" x14ac:dyDescent="0.3">
      <c r="A205" s="251" t="s">
        <v>17</v>
      </c>
      <c r="B205" s="253">
        <v>45269</v>
      </c>
      <c r="C205" t="s">
        <v>17</v>
      </c>
    </row>
    <row r="206" spans="1:3" ht="12" customHeight="1" outlineLevel="4" x14ac:dyDescent="0.3">
      <c r="A206" s="251" t="s">
        <v>447</v>
      </c>
      <c r="B206" s="253">
        <v>71706.53</v>
      </c>
      <c r="C206" t="s">
        <v>388</v>
      </c>
    </row>
    <row r="207" spans="1:3" ht="23.25" customHeight="1" outlineLevel="4" x14ac:dyDescent="0.3">
      <c r="A207" s="251" t="s">
        <v>454</v>
      </c>
      <c r="B207" s="253">
        <v>201322.49</v>
      </c>
      <c r="C207" t="s">
        <v>387</v>
      </c>
    </row>
    <row r="208" spans="1:3" ht="23.25" customHeight="1" outlineLevel="4" x14ac:dyDescent="0.3">
      <c r="A208" s="251" t="s">
        <v>455</v>
      </c>
      <c r="B208" s="253">
        <v>128535.79</v>
      </c>
      <c r="C208" t="s">
        <v>16</v>
      </c>
    </row>
    <row r="209" spans="1:3" ht="12" customHeight="1" outlineLevel="4" x14ac:dyDescent="0.3">
      <c r="A209" s="251" t="s">
        <v>456</v>
      </c>
      <c r="B209" s="253">
        <v>217032.62</v>
      </c>
      <c r="C209" t="s">
        <v>16</v>
      </c>
    </row>
    <row r="210" spans="1:3" ht="12" customHeight="1" outlineLevel="4" x14ac:dyDescent="0.3">
      <c r="A210" s="251" t="s">
        <v>457</v>
      </c>
      <c r="B210" s="253">
        <v>363683.21</v>
      </c>
      <c r="C210" t="s">
        <v>31</v>
      </c>
    </row>
    <row r="211" spans="1:3" ht="23.25" customHeight="1" outlineLevel="4" x14ac:dyDescent="0.3">
      <c r="A211" s="251" t="s">
        <v>458</v>
      </c>
      <c r="B211" s="253">
        <v>67500</v>
      </c>
      <c r="C211" t="s">
        <v>31</v>
      </c>
    </row>
    <row r="212" spans="1:3" ht="23.25" customHeight="1" outlineLevel="4" x14ac:dyDescent="0.3">
      <c r="A212" s="251" t="s">
        <v>460</v>
      </c>
      <c r="B212" s="253">
        <v>33138.050000000003</v>
      </c>
      <c r="C212" t="s">
        <v>31</v>
      </c>
    </row>
    <row r="213" spans="1:3" ht="45.75" customHeight="1" outlineLevel="4" x14ac:dyDescent="0.3">
      <c r="A213" s="251" t="s">
        <v>486</v>
      </c>
      <c r="B213" s="253">
        <v>18750</v>
      </c>
      <c r="C213" t="s">
        <v>402</v>
      </c>
    </row>
    <row r="214" spans="1:3" ht="23.25" customHeight="1" outlineLevel="4" x14ac:dyDescent="0.3">
      <c r="A214" s="251" t="s">
        <v>463</v>
      </c>
      <c r="B214" s="253">
        <v>9821.43</v>
      </c>
      <c r="C214" t="s">
        <v>4</v>
      </c>
    </row>
    <row r="215" spans="1:3" ht="34.5" customHeight="1" outlineLevel="4" x14ac:dyDescent="0.3">
      <c r="A215" s="251" t="s">
        <v>465</v>
      </c>
      <c r="B215" s="253">
        <v>29135.71</v>
      </c>
      <c r="C215" t="s">
        <v>4</v>
      </c>
    </row>
    <row r="216" spans="1:3" ht="34.5" customHeight="1" outlineLevel="4" x14ac:dyDescent="0.3">
      <c r="A216" s="251"/>
      <c r="B216" s="385">
        <f>B196+B197+B198+B200+B201+B202+B203+B204+B205+B206+B207+B208+B209+B210+B211+B212+B213+B214+B215</f>
        <v>5488495.1400000006</v>
      </c>
    </row>
    <row r="217" spans="1:3" ht="24.75" customHeight="1" outlineLevel="2" x14ac:dyDescent="0.3">
      <c r="A217" s="261" t="s">
        <v>523</v>
      </c>
      <c r="B217" s="262">
        <v>19019240.960000001</v>
      </c>
    </row>
    <row r="218" spans="1:3" ht="23.25" customHeight="1" outlineLevel="3" x14ac:dyDescent="0.3">
      <c r="A218" s="249" t="s">
        <v>469</v>
      </c>
      <c r="B218" s="250">
        <v>19019240.960000001</v>
      </c>
    </row>
    <row r="219" spans="1:3" ht="12" customHeight="1" outlineLevel="4" x14ac:dyDescent="0.3">
      <c r="A219" s="251" t="s">
        <v>421</v>
      </c>
      <c r="B219" s="252"/>
    </row>
    <row r="220" spans="1:3" ht="23.25" customHeight="1" outlineLevel="4" x14ac:dyDescent="0.3">
      <c r="A220" s="251" t="s">
        <v>422</v>
      </c>
      <c r="B220" s="253">
        <v>4074.96</v>
      </c>
      <c r="C220" t="s">
        <v>174</v>
      </c>
    </row>
    <row r="221" spans="1:3" ht="12" customHeight="1" outlineLevel="4" x14ac:dyDescent="0.3">
      <c r="A221" s="251" t="s">
        <v>426</v>
      </c>
      <c r="B221" s="253">
        <v>5973.22</v>
      </c>
    </row>
    <row r="222" spans="1:3" ht="12" customHeight="1" outlineLevel="4" x14ac:dyDescent="0.3">
      <c r="A222" s="251" t="s">
        <v>524</v>
      </c>
      <c r="B222" s="253">
        <v>18420.34</v>
      </c>
      <c r="C222" t="s">
        <v>4</v>
      </c>
    </row>
    <row r="223" spans="1:3" ht="12" customHeight="1" outlineLevel="4" x14ac:dyDescent="0.3">
      <c r="A223" s="251" t="s">
        <v>428</v>
      </c>
      <c r="B223" s="253">
        <v>236856.69</v>
      </c>
      <c r="C223" t="s">
        <v>20</v>
      </c>
    </row>
    <row r="224" spans="1:3" ht="12" customHeight="1" outlineLevel="4" x14ac:dyDescent="0.3">
      <c r="A224" s="251" t="s">
        <v>429</v>
      </c>
      <c r="B224" s="253">
        <v>20413.98</v>
      </c>
      <c r="C224" t="s">
        <v>397</v>
      </c>
    </row>
    <row r="225" spans="1:3" ht="12" customHeight="1" outlineLevel="4" x14ac:dyDescent="0.3">
      <c r="A225" s="251" t="s">
        <v>437</v>
      </c>
      <c r="B225" s="253">
        <v>7745990</v>
      </c>
      <c r="C225" t="s">
        <v>15</v>
      </c>
    </row>
    <row r="226" spans="1:3" ht="23.25" customHeight="1" outlineLevel="4" x14ac:dyDescent="0.3">
      <c r="A226" s="251" t="s">
        <v>438</v>
      </c>
      <c r="B226" s="253">
        <v>433071</v>
      </c>
    </row>
    <row r="227" spans="1:3" ht="12" customHeight="1" outlineLevel="4" x14ac:dyDescent="0.3">
      <c r="A227" s="251" t="s">
        <v>440</v>
      </c>
      <c r="B227" s="253">
        <v>470017.81</v>
      </c>
      <c r="C227" t="s">
        <v>4</v>
      </c>
    </row>
    <row r="228" spans="1:3" ht="34.5" customHeight="1" outlineLevel="4" x14ac:dyDescent="0.3">
      <c r="A228" s="251" t="s">
        <v>442</v>
      </c>
      <c r="B228" s="253">
        <v>106524.16</v>
      </c>
      <c r="C228" t="s">
        <v>4</v>
      </c>
    </row>
    <row r="229" spans="1:3" ht="34.5" customHeight="1" outlineLevel="4" x14ac:dyDescent="0.3">
      <c r="A229" s="251" t="s">
        <v>443</v>
      </c>
      <c r="B229" s="253">
        <v>21000</v>
      </c>
      <c r="C229" t="s">
        <v>31</v>
      </c>
    </row>
    <row r="230" spans="1:3" ht="34.5" customHeight="1" outlineLevel="4" x14ac:dyDescent="0.3">
      <c r="A230" s="251" t="s">
        <v>444</v>
      </c>
      <c r="B230" s="253">
        <v>14006.74</v>
      </c>
      <c r="C230" t="s">
        <v>4</v>
      </c>
    </row>
    <row r="231" spans="1:3" ht="34.5" customHeight="1" outlineLevel="4" x14ac:dyDescent="0.3">
      <c r="A231" s="251" t="s">
        <v>445</v>
      </c>
      <c r="B231" s="253">
        <v>5300</v>
      </c>
      <c r="C231" t="s">
        <v>20</v>
      </c>
    </row>
    <row r="232" spans="1:3" ht="34.5" customHeight="1" outlineLevel="4" x14ac:dyDescent="0.3">
      <c r="A232" s="251" t="s">
        <v>17</v>
      </c>
      <c r="B232" s="253">
        <v>86567.17</v>
      </c>
      <c r="C232" t="s">
        <v>17</v>
      </c>
    </row>
    <row r="233" spans="1:3" ht="12" customHeight="1" outlineLevel="4" x14ac:dyDescent="0.3">
      <c r="A233" s="251" t="s">
        <v>447</v>
      </c>
      <c r="B233" s="253">
        <v>163798.06</v>
      </c>
      <c r="C233" t="s">
        <v>388</v>
      </c>
    </row>
    <row r="234" spans="1:3" ht="23.25" customHeight="1" outlineLevel="4" x14ac:dyDescent="0.3">
      <c r="A234" s="251" t="s">
        <v>450</v>
      </c>
      <c r="B234" s="253">
        <v>23000.21</v>
      </c>
      <c r="C234" t="s">
        <v>4</v>
      </c>
    </row>
    <row r="235" spans="1:3" ht="23.25" customHeight="1" outlineLevel="4" x14ac:dyDescent="0.3">
      <c r="A235" s="251" t="s">
        <v>454</v>
      </c>
      <c r="B235" s="253">
        <v>8316212.6100000003</v>
      </c>
      <c r="C235" t="s">
        <v>387</v>
      </c>
    </row>
    <row r="236" spans="1:3" ht="23.25" customHeight="1" outlineLevel="4" x14ac:dyDescent="0.3">
      <c r="A236" s="251" t="s">
        <v>455</v>
      </c>
      <c r="B236" s="253">
        <v>250094.66</v>
      </c>
      <c r="C236" t="s">
        <v>16</v>
      </c>
    </row>
    <row r="237" spans="1:3" ht="12" customHeight="1" outlineLevel="4" x14ac:dyDescent="0.3">
      <c r="A237" s="251" t="s">
        <v>456</v>
      </c>
      <c r="B237" s="253">
        <v>421099.25</v>
      </c>
      <c r="C237" t="s">
        <v>16</v>
      </c>
    </row>
    <row r="238" spans="1:3" ht="12" customHeight="1" outlineLevel="4" x14ac:dyDescent="0.3">
      <c r="A238" s="251" t="s">
        <v>457</v>
      </c>
      <c r="B238" s="253">
        <v>395938.93</v>
      </c>
      <c r="C238" t="s">
        <v>31</v>
      </c>
    </row>
    <row r="239" spans="1:3" ht="23.25" customHeight="1" outlineLevel="4" x14ac:dyDescent="0.3">
      <c r="A239" s="251" t="s">
        <v>458</v>
      </c>
      <c r="B239" s="253">
        <v>128250</v>
      </c>
      <c r="C239" t="s">
        <v>31</v>
      </c>
    </row>
    <row r="240" spans="1:3" ht="23.25" customHeight="1" outlineLevel="4" x14ac:dyDescent="0.3">
      <c r="A240" s="251" t="s">
        <v>460</v>
      </c>
      <c r="B240" s="253">
        <v>79599.92</v>
      </c>
      <c r="C240" t="s">
        <v>31</v>
      </c>
    </row>
    <row r="241" spans="1:3" ht="12" customHeight="1" outlineLevel="4" x14ac:dyDescent="0.3">
      <c r="A241" s="251" t="s">
        <v>462</v>
      </c>
      <c r="B241" s="253">
        <v>73031.25</v>
      </c>
      <c r="C241" t="s">
        <v>4</v>
      </c>
    </row>
    <row r="242" spans="1:3" ht="12" customHeight="1" outlineLevel="4" x14ac:dyDescent="0.3">
      <c r="A242" s="251"/>
      <c r="B242" s="385">
        <f>B220+B222+B223+B224+B225+B227+B228+B229+B230+B231+B232+B233+B234+B235+B236+B237+B238+B239+B240+B241</f>
        <v>18580196.740000002</v>
      </c>
    </row>
    <row r="243" spans="1:3" ht="24.75" customHeight="1" outlineLevel="2" x14ac:dyDescent="0.3">
      <c r="A243" s="261" t="s">
        <v>525</v>
      </c>
      <c r="B243" s="262">
        <v>4418212.6500000004</v>
      </c>
    </row>
    <row r="244" spans="1:3" ht="34.5" customHeight="1" outlineLevel="3" x14ac:dyDescent="0.3">
      <c r="A244" s="249" t="s">
        <v>420</v>
      </c>
      <c r="B244" s="250">
        <v>4418212.6500000004</v>
      </c>
    </row>
    <row r="245" spans="1:3" ht="12" customHeight="1" outlineLevel="4" x14ac:dyDescent="0.3">
      <c r="A245" s="251" t="s">
        <v>421</v>
      </c>
      <c r="B245" s="252"/>
    </row>
    <row r="246" spans="1:3" ht="12" customHeight="1" outlineLevel="4" x14ac:dyDescent="0.3">
      <c r="A246" s="251" t="s">
        <v>427</v>
      </c>
      <c r="B246" s="253">
        <v>2737.01</v>
      </c>
      <c r="C246" t="s">
        <v>4</v>
      </c>
    </row>
    <row r="247" spans="1:3" ht="12" customHeight="1" outlineLevel="4" x14ac:dyDescent="0.3">
      <c r="A247" s="251" t="s">
        <v>428</v>
      </c>
      <c r="B247" s="253">
        <v>236856.7</v>
      </c>
      <c r="C247" t="s">
        <v>146</v>
      </c>
    </row>
    <row r="248" spans="1:3" ht="12" customHeight="1" outlineLevel="4" x14ac:dyDescent="0.3">
      <c r="A248" s="251" t="s">
        <v>429</v>
      </c>
      <c r="B248" s="253">
        <v>20414</v>
      </c>
      <c r="C248" t="s">
        <v>397</v>
      </c>
    </row>
    <row r="249" spans="1:3" ht="12" customHeight="1" outlineLevel="4" x14ac:dyDescent="0.3">
      <c r="A249" s="251" t="s">
        <v>437</v>
      </c>
      <c r="B249" s="253">
        <v>3101536</v>
      </c>
      <c r="C249" t="s">
        <v>15</v>
      </c>
    </row>
    <row r="250" spans="1:3" ht="23.25" customHeight="1" outlineLevel="4" x14ac:dyDescent="0.3">
      <c r="A250" s="251" t="s">
        <v>438</v>
      </c>
      <c r="B250" s="253">
        <v>202535</v>
      </c>
    </row>
    <row r="251" spans="1:3" ht="34.5" customHeight="1" outlineLevel="4" x14ac:dyDescent="0.3">
      <c r="A251" s="251" t="s">
        <v>443</v>
      </c>
      <c r="B251" s="253">
        <v>35600</v>
      </c>
      <c r="C251" t="s">
        <v>31</v>
      </c>
    </row>
    <row r="252" spans="1:3" ht="34.5" customHeight="1" outlineLevel="4" x14ac:dyDescent="0.3">
      <c r="A252" s="251" t="s">
        <v>444</v>
      </c>
      <c r="B252" s="253">
        <v>1249.07</v>
      </c>
      <c r="C252" t="s">
        <v>4</v>
      </c>
    </row>
    <row r="253" spans="1:3" ht="12" customHeight="1" outlineLevel="4" x14ac:dyDescent="0.3">
      <c r="A253" s="251" t="s">
        <v>447</v>
      </c>
      <c r="B253" s="253">
        <v>49535.94</v>
      </c>
      <c r="C253" t="s">
        <v>388</v>
      </c>
    </row>
    <row r="254" spans="1:3" ht="23.25" customHeight="1" outlineLevel="4" x14ac:dyDescent="0.3">
      <c r="A254" s="251" t="s">
        <v>450</v>
      </c>
      <c r="B254" s="254">
        <v>84.15</v>
      </c>
      <c r="C254" t="s">
        <v>4</v>
      </c>
    </row>
    <row r="255" spans="1:3" ht="23.25" customHeight="1" outlineLevel="4" x14ac:dyDescent="0.3">
      <c r="A255" s="251" t="s">
        <v>455</v>
      </c>
      <c r="B255" s="253">
        <v>75710.61</v>
      </c>
      <c r="C255" t="s">
        <v>16</v>
      </c>
    </row>
    <row r="256" spans="1:3" ht="12" customHeight="1" outlineLevel="4" x14ac:dyDescent="0.3">
      <c r="A256" s="251" t="s">
        <v>456</v>
      </c>
      <c r="B256" s="253">
        <v>203753.53</v>
      </c>
      <c r="C256" t="s">
        <v>16</v>
      </c>
    </row>
    <row r="257" spans="1:3" ht="12" customHeight="1" outlineLevel="4" x14ac:dyDescent="0.3">
      <c r="A257" s="251" t="s">
        <v>457</v>
      </c>
      <c r="B257" s="253">
        <v>324519.49</v>
      </c>
      <c r="C257" t="s">
        <v>31</v>
      </c>
    </row>
    <row r="258" spans="1:3" ht="23.25" customHeight="1" outlineLevel="4" x14ac:dyDescent="0.3">
      <c r="A258" s="251" t="s">
        <v>458</v>
      </c>
      <c r="B258" s="253">
        <v>59035.72</v>
      </c>
      <c r="C258" t="s">
        <v>31</v>
      </c>
    </row>
    <row r="259" spans="1:3" ht="23.25" customHeight="1" outlineLevel="4" x14ac:dyDescent="0.3">
      <c r="A259" s="251" t="s">
        <v>460</v>
      </c>
      <c r="B259" s="253">
        <v>39259.14</v>
      </c>
      <c r="C259" t="s">
        <v>31</v>
      </c>
    </row>
    <row r="260" spans="1:3" ht="12" customHeight="1" outlineLevel="4" x14ac:dyDescent="0.3">
      <c r="A260" s="251" t="s">
        <v>462</v>
      </c>
      <c r="B260" s="253">
        <v>6366.08</v>
      </c>
      <c r="C260" t="s">
        <v>4</v>
      </c>
    </row>
    <row r="261" spans="1:3" ht="34.5" customHeight="1" outlineLevel="4" x14ac:dyDescent="0.3">
      <c r="A261" s="251" t="s">
        <v>465</v>
      </c>
      <c r="B261" s="253">
        <v>59020.21</v>
      </c>
      <c r="C261" t="s">
        <v>4</v>
      </c>
    </row>
    <row r="262" spans="1:3" ht="11.25" customHeight="1" x14ac:dyDescent="0.3">
      <c r="B262" s="386">
        <f>B246+B247+B248+B249+B251+B252+B253+B254+B255+B256+B257+B258+B259+B260</f>
        <v>4156657.4399999995</v>
      </c>
    </row>
    <row r="264" spans="1:3" ht="11.25" customHeight="1" x14ac:dyDescent="0.3">
      <c r="A264" s="236" t="s">
        <v>491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0"/>
  <sheetViews>
    <sheetView topLeftCell="A264" workbookViewId="0">
      <selection activeCell="C275" sqref="C275"/>
    </sheetView>
  </sheetViews>
  <sheetFormatPr defaultRowHeight="14.4" outlineLevelRow="4" x14ac:dyDescent="0.3"/>
  <cols>
    <col min="1" max="1" width="34.5546875" style="236" customWidth="1"/>
    <col min="2" max="2" width="19" style="236" customWidth="1"/>
    <col min="3" max="3" width="31.44140625" customWidth="1"/>
    <col min="4" max="256" width="9.109375" customWidth="1"/>
    <col min="257" max="257" width="34.5546875" customWidth="1"/>
    <col min="258" max="258" width="19" customWidth="1"/>
    <col min="259" max="512" width="9.109375" customWidth="1"/>
    <col min="513" max="513" width="34.5546875" customWidth="1"/>
    <col min="514" max="514" width="19" customWidth="1"/>
    <col min="515" max="768" width="9.109375" customWidth="1"/>
    <col min="769" max="769" width="34.5546875" customWidth="1"/>
    <col min="770" max="770" width="19" customWidth="1"/>
    <col min="771" max="1024" width="9.109375" customWidth="1"/>
    <col min="1025" max="1025" width="34.5546875" customWidth="1"/>
    <col min="1026" max="1026" width="19" customWidth="1"/>
    <col min="1027" max="1280" width="9.109375" customWidth="1"/>
    <col min="1281" max="1281" width="34.5546875" customWidth="1"/>
    <col min="1282" max="1282" width="19" customWidth="1"/>
    <col min="1283" max="1536" width="9.109375" customWidth="1"/>
    <col min="1537" max="1537" width="34.5546875" customWidth="1"/>
    <col min="1538" max="1538" width="19" customWidth="1"/>
    <col min="1539" max="1792" width="9.109375" customWidth="1"/>
    <col min="1793" max="1793" width="34.5546875" customWidth="1"/>
    <col min="1794" max="1794" width="19" customWidth="1"/>
    <col min="1795" max="2048" width="9.109375" customWidth="1"/>
    <col min="2049" max="2049" width="34.5546875" customWidth="1"/>
    <col min="2050" max="2050" width="19" customWidth="1"/>
    <col min="2051" max="2304" width="9.109375" customWidth="1"/>
    <col min="2305" max="2305" width="34.5546875" customWidth="1"/>
    <col min="2306" max="2306" width="19" customWidth="1"/>
    <col min="2307" max="2560" width="9.109375" customWidth="1"/>
    <col min="2561" max="2561" width="34.5546875" customWidth="1"/>
    <col min="2562" max="2562" width="19" customWidth="1"/>
    <col min="2563" max="2816" width="9.109375" customWidth="1"/>
    <col min="2817" max="2817" width="34.5546875" customWidth="1"/>
    <col min="2818" max="2818" width="19" customWidth="1"/>
    <col min="2819" max="3072" width="9.109375" customWidth="1"/>
    <col min="3073" max="3073" width="34.5546875" customWidth="1"/>
    <col min="3074" max="3074" width="19" customWidth="1"/>
    <col min="3075" max="3328" width="9.109375" customWidth="1"/>
    <col min="3329" max="3329" width="34.5546875" customWidth="1"/>
    <col min="3330" max="3330" width="19" customWidth="1"/>
    <col min="3331" max="3584" width="9.109375" customWidth="1"/>
    <col min="3585" max="3585" width="34.5546875" customWidth="1"/>
    <col min="3586" max="3586" width="19" customWidth="1"/>
    <col min="3587" max="3840" width="9.109375" customWidth="1"/>
    <col min="3841" max="3841" width="34.5546875" customWidth="1"/>
    <col min="3842" max="3842" width="19" customWidth="1"/>
    <col min="3843" max="4096" width="9.109375" customWidth="1"/>
    <col min="4097" max="4097" width="34.5546875" customWidth="1"/>
    <col min="4098" max="4098" width="19" customWidth="1"/>
    <col min="4099" max="4352" width="9.109375" customWidth="1"/>
    <col min="4353" max="4353" width="34.5546875" customWidth="1"/>
    <col min="4354" max="4354" width="19" customWidth="1"/>
    <col min="4355" max="4608" width="9.109375" customWidth="1"/>
    <col min="4609" max="4609" width="34.5546875" customWidth="1"/>
    <col min="4610" max="4610" width="19" customWidth="1"/>
    <col min="4611" max="4864" width="9.109375" customWidth="1"/>
    <col min="4865" max="4865" width="34.5546875" customWidth="1"/>
    <col min="4866" max="4866" width="19" customWidth="1"/>
    <col min="4867" max="5120" width="9.109375" customWidth="1"/>
    <col min="5121" max="5121" width="34.5546875" customWidth="1"/>
    <col min="5122" max="5122" width="19" customWidth="1"/>
    <col min="5123" max="5376" width="9.109375" customWidth="1"/>
    <col min="5377" max="5377" width="34.5546875" customWidth="1"/>
    <col min="5378" max="5378" width="19" customWidth="1"/>
    <col min="5379" max="5632" width="9.109375" customWidth="1"/>
    <col min="5633" max="5633" width="34.5546875" customWidth="1"/>
    <col min="5634" max="5634" width="19" customWidth="1"/>
    <col min="5635" max="5888" width="9.109375" customWidth="1"/>
    <col min="5889" max="5889" width="34.5546875" customWidth="1"/>
    <col min="5890" max="5890" width="19" customWidth="1"/>
    <col min="5891" max="6144" width="9.109375" customWidth="1"/>
    <col min="6145" max="6145" width="34.5546875" customWidth="1"/>
    <col min="6146" max="6146" width="19" customWidth="1"/>
    <col min="6147" max="6400" width="9.109375" customWidth="1"/>
    <col min="6401" max="6401" width="34.5546875" customWidth="1"/>
    <col min="6402" max="6402" width="19" customWidth="1"/>
    <col min="6403" max="6656" width="9.109375" customWidth="1"/>
    <col min="6657" max="6657" width="34.5546875" customWidth="1"/>
    <col min="6658" max="6658" width="19" customWidth="1"/>
    <col min="6659" max="6912" width="9.109375" customWidth="1"/>
    <col min="6913" max="6913" width="34.5546875" customWidth="1"/>
    <col min="6914" max="6914" width="19" customWidth="1"/>
    <col min="6915" max="7168" width="9.109375" customWidth="1"/>
    <col min="7169" max="7169" width="34.5546875" customWidth="1"/>
    <col min="7170" max="7170" width="19" customWidth="1"/>
    <col min="7171" max="7424" width="9.109375" customWidth="1"/>
    <col min="7425" max="7425" width="34.5546875" customWidth="1"/>
    <col min="7426" max="7426" width="19" customWidth="1"/>
    <col min="7427" max="7680" width="9.109375" customWidth="1"/>
    <col min="7681" max="7681" width="34.5546875" customWidth="1"/>
    <col min="7682" max="7682" width="19" customWidth="1"/>
    <col min="7683" max="7936" width="9.109375" customWidth="1"/>
    <col min="7937" max="7937" width="34.5546875" customWidth="1"/>
    <col min="7938" max="7938" width="19" customWidth="1"/>
    <col min="7939" max="8192" width="9.109375" customWidth="1"/>
    <col min="8193" max="8193" width="34.5546875" customWidth="1"/>
    <col min="8194" max="8194" width="19" customWidth="1"/>
    <col min="8195" max="8448" width="9.109375" customWidth="1"/>
    <col min="8449" max="8449" width="34.5546875" customWidth="1"/>
    <col min="8450" max="8450" width="19" customWidth="1"/>
    <col min="8451" max="8704" width="9.109375" customWidth="1"/>
    <col min="8705" max="8705" width="34.5546875" customWidth="1"/>
    <col min="8706" max="8706" width="19" customWidth="1"/>
    <col min="8707" max="8960" width="9.109375" customWidth="1"/>
    <col min="8961" max="8961" width="34.5546875" customWidth="1"/>
    <col min="8962" max="8962" width="19" customWidth="1"/>
    <col min="8963" max="9216" width="9.109375" customWidth="1"/>
    <col min="9217" max="9217" width="34.5546875" customWidth="1"/>
    <col min="9218" max="9218" width="19" customWidth="1"/>
    <col min="9219" max="9472" width="9.109375" customWidth="1"/>
    <col min="9473" max="9473" width="34.5546875" customWidth="1"/>
    <col min="9474" max="9474" width="19" customWidth="1"/>
    <col min="9475" max="9728" width="9.109375" customWidth="1"/>
    <col min="9729" max="9729" width="34.5546875" customWidth="1"/>
    <col min="9730" max="9730" width="19" customWidth="1"/>
    <col min="9731" max="9984" width="9.109375" customWidth="1"/>
    <col min="9985" max="9985" width="34.5546875" customWidth="1"/>
    <col min="9986" max="9986" width="19" customWidth="1"/>
    <col min="9987" max="10240" width="9.109375" customWidth="1"/>
    <col min="10241" max="10241" width="34.5546875" customWidth="1"/>
    <col min="10242" max="10242" width="19" customWidth="1"/>
    <col min="10243" max="10496" width="9.109375" customWidth="1"/>
    <col min="10497" max="10497" width="34.5546875" customWidth="1"/>
    <col min="10498" max="10498" width="19" customWidth="1"/>
    <col min="10499" max="10752" width="9.109375" customWidth="1"/>
    <col min="10753" max="10753" width="34.5546875" customWidth="1"/>
    <col min="10754" max="10754" width="19" customWidth="1"/>
    <col min="10755" max="11008" width="9.109375" customWidth="1"/>
    <col min="11009" max="11009" width="34.5546875" customWidth="1"/>
    <col min="11010" max="11010" width="19" customWidth="1"/>
    <col min="11011" max="11264" width="9.109375" customWidth="1"/>
    <col min="11265" max="11265" width="34.5546875" customWidth="1"/>
    <col min="11266" max="11266" width="19" customWidth="1"/>
    <col min="11267" max="11520" width="9.109375" customWidth="1"/>
    <col min="11521" max="11521" width="34.5546875" customWidth="1"/>
    <col min="11522" max="11522" width="19" customWidth="1"/>
    <col min="11523" max="11776" width="9.109375" customWidth="1"/>
    <col min="11777" max="11777" width="34.5546875" customWidth="1"/>
    <col min="11778" max="11778" width="19" customWidth="1"/>
    <col min="11779" max="12032" width="9.109375" customWidth="1"/>
    <col min="12033" max="12033" width="34.5546875" customWidth="1"/>
    <col min="12034" max="12034" width="19" customWidth="1"/>
    <col min="12035" max="12288" width="9.109375" customWidth="1"/>
    <col min="12289" max="12289" width="34.5546875" customWidth="1"/>
    <col min="12290" max="12290" width="19" customWidth="1"/>
    <col min="12291" max="12544" width="9.109375" customWidth="1"/>
    <col min="12545" max="12545" width="34.5546875" customWidth="1"/>
    <col min="12546" max="12546" width="19" customWidth="1"/>
    <col min="12547" max="12800" width="9.109375" customWidth="1"/>
    <col min="12801" max="12801" width="34.5546875" customWidth="1"/>
    <col min="12802" max="12802" width="19" customWidth="1"/>
    <col min="12803" max="13056" width="9.109375" customWidth="1"/>
    <col min="13057" max="13057" width="34.5546875" customWidth="1"/>
    <col min="13058" max="13058" width="19" customWidth="1"/>
    <col min="13059" max="13312" width="9.109375" customWidth="1"/>
    <col min="13313" max="13313" width="34.5546875" customWidth="1"/>
    <col min="13314" max="13314" width="19" customWidth="1"/>
    <col min="13315" max="13568" width="9.109375" customWidth="1"/>
    <col min="13569" max="13569" width="34.5546875" customWidth="1"/>
    <col min="13570" max="13570" width="19" customWidth="1"/>
    <col min="13571" max="13824" width="9.109375" customWidth="1"/>
    <col min="13825" max="13825" width="34.5546875" customWidth="1"/>
    <col min="13826" max="13826" width="19" customWidth="1"/>
    <col min="13827" max="14080" width="9.109375" customWidth="1"/>
    <col min="14081" max="14081" width="34.5546875" customWidth="1"/>
    <col min="14082" max="14082" width="19" customWidth="1"/>
    <col min="14083" max="14336" width="9.109375" customWidth="1"/>
    <col min="14337" max="14337" width="34.5546875" customWidth="1"/>
    <col min="14338" max="14338" width="19" customWidth="1"/>
    <col min="14339" max="14592" width="9.109375" customWidth="1"/>
    <col min="14593" max="14593" width="34.5546875" customWidth="1"/>
    <col min="14594" max="14594" width="19" customWidth="1"/>
    <col min="14595" max="14848" width="9.109375" customWidth="1"/>
    <col min="14849" max="14849" width="34.5546875" customWidth="1"/>
    <col min="14850" max="14850" width="19" customWidth="1"/>
    <col min="14851" max="15104" width="9.109375" customWidth="1"/>
    <col min="15105" max="15105" width="34.5546875" customWidth="1"/>
    <col min="15106" max="15106" width="19" customWidth="1"/>
    <col min="15107" max="15360" width="9.109375" customWidth="1"/>
    <col min="15361" max="15361" width="34.5546875" customWidth="1"/>
    <col min="15362" max="15362" width="19" customWidth="1"/>
    <col min="15363" max="15616" width="9.109375" customWidth="1"/>
    <col min="15617" max="15617" width="34.5546875" customWidth="1"/>
    <col min="15618" max="15618" width="19" customWidth="1"/>
    <col min="15619" max="15872" width="9.109375" customWidth="1"/>
    <col min="15873" max="15873" width="34.5546875" customWidth="1"/>
    <col min="15874" max="15874" width="19" customWidth="1"/>
    <col min="15875" max="16128" width="9.109375" customWidth="1"/>
    <col min="16129" max="16129" width="34.5546875" customWidth="1"/>
    <col min="16130" max="16130" width="19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521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38" t="s">
        <v>411</v>
      </c>
      <c r="B186" s="238" t="s">
        <v>412</v>
      </c>
    </row>
    <row r="187" spans="1:2" ht="12.75" customHeight="1" x14ac:dyDescent="0.3">
      <c r="A187" s="238" t="s">
        <v>413</v>
      </c>
      <c r="B187" s="239" t="s">
        <v>414</v>
      </c>
    </row>
    <row r="188" spans="1:2" ht="12.75" customHeight="1" x14ac:dyDescent="0.3">
      <c r="A188" s="238" t="s">
        <v>415</v>
      </c>
      <c r="B188" s="240"/>
    </row>
    <row r="189" spans="1:2" ht="12.75" customHeight="1" x14ac:dyDescent="0.3">
      <c r="A189" s="238" t="s">
        <v>416</v>
      </c>
      <c r="B189" s="240"/>
    </row>
    <row r="190" spans="1:2" ht="12.75" customHeight="1" x14ac:dyDescent="0.3">
      <c r="A190" s="241" t="s">
        <v>417</v>
      </c>
      <c r="B190" s="242"/>
    </row>
    <row r="191" spans="1:2" ht="15" customHeight="1" x14ac:dyDescent="0.3">
      <c r="A191" s="243">
        <v>8310</v>
      </c>
      <c r="B191" s="244">
        <v>56745149.619999997</v>
      </c>
    </row>
    <row r="192" spans="1:2" ht="12.75" customHeight="1" outlineLevel="1" x14ac:dyDescent="0.3">
      <c r="A192" s="245" t="s">
        <v>418</v>
      </c>
      <c r="B192" s="246">
        <v>56745149.619999997</v>
      </c>
    </row>
    <row r="193" spans="1:3" ht="36.75" customHeight="1" outlineLevel="2" x14ac:dyDescent="0.3">
      <c r="A193" s="261" t="s">
        <v>522</v>
      </c>
      <c r="B193" s="262">
        <v>9608936</v>
      </c>
    </row>
    <row r="194" spans="1:3" ht="34.5" customHeight="1" outlineLevel="3" x14ac:dyDescent="0.3">
      <c r="A194" s="249" t="s">
        <v>420</v>
      </c>
      <c r="B194" s="250">
        <v>9608936</v>
      </c>
    </row>
    <row r="195" spans="1:3" ht="12" customHeight="1" outlineLevel="4" x14ac:dyDescent="0.3">
      <c r="A195" s="251" t="s">
        <v>421</v>
      </c>
      <c r="B195" s="284">
        <f>B196+B197+B198+B199+B200+B201+B202+B203+B204+B205+B206+B208+B209+B210+B211+B212+B213+B214+B215+B216+B217+B218</f>
        <v>8624596.6800000016</v>
      </c>
    </row>
    <row r="196" spans="1:3" ht="12" customHeight="1" outlineLevel="4" x14ac:dyDescent="0.3">
      <c r="A196" s="251" t="s">
        <v>427</v>
      </c>
      <c r="B196" s="253">
        <v>3274.46</v>
      </c>
      <c r="C196" t="s">
        <v>4</v>
      </c>
    </row>
    <row r="197" spans="1:3" ht="12" customHeight="1" outlineLevel="4" x14ac:dyDescent="0.3">
      <c r="A197" s="251" t="s">
        <v>428</v>
      </c>
      <c r="B197" s="253">
        <v>408017.53</v>
      </c>
      <c r="C197" t="s">
        <v>146</v>
      </c>
    </row>
    <row r="198" spans="1:3" ht="12" customHeight="1" outlineLevel="4" x14ac:dyDescent="0.3">
      <c r="A198" s="251" t="s">
        <v>429</v>
      </c>
      <c r="B198" s="253">
        <v>47647.18</v>
      </c>
      <c r="C198" t="s">
        <v>397</v>
      </c>
    </row>
    <row r="199" spans="1:3" ht="12" customHeight="1" outlineLevel="4" x14ac:dyDescent="0.3">
      <c r="A199" s="251" t="s">
        <v>437</v>
      </c>
      <c r="B199" s="253">
        <v>6368602</v>
      </c>
      <c r="C199" t="s">
        <v>15</v>
      </c>
    </row>
    <row r="200" spans="1:3" ht="12" customHeight="1" outlineLevel="4" x14ac:dyDescent="0.3">
      <c r="A200" s="251" t="s">
        <v>440</v>
      </c>
      <c r="B200" s="253">
        <v>93861.28</v>
      </c>
      <c r="C200" t="s">
        <v>4</v>
      </c>
    </row>
    <row r="201" spans="1:3" ht="34.5" customHeight="1" outlineLevel="4" x14ac:dyDescent="0.3">
      <c r="A201" s="251" t="s">
        <v>443</v>
      </c>
      <c r="B201" s="253">
        <v>35600</v>
      </c>
      <c r="C201" t="s">
        <v>31</v>
      </c>
    </row>
    <row r="202" spans="1:3" ht="34.5" customHeight="1" outlineLevel="4" x14ac:dyDescent="0.3">
      <c r="A202" s="251" t="s">
        <v>444</v>
      </c>
      <c r="B202" s="253">
        <v>1397.33</v>
      </c>
      <c r="C202" t="s">
        <v>4</v>
      </c>
    </row>
    <row r="203" spans="1:3" ht="34.5" customHeight="1" outlineLevel="4" x14ac:dyDescent="0.3">
      <c r="A203" s="251" t="s">
        <v>445</v>
      </c>
      <c r="B203" s="253">
        <v>17000</v>
      </c>
      <c r="C203" t="s">
        <v>146</v>
      </c>
    </row>
    <row r="204" spans="1:3" ht="12" customHeight="1" outlineLevel="4" x14ac:dyDescent="0.3">
      <c r="A204" s="251" t="s">
        <v>446</v>
      </c>
      <c r="B204" s="253">
        <v>20480</v>
      </c>
      <c r="C204" t="s">
        <v>33</v>
      </c>
    </row>
    <row r="205" spans="1:3" ht="34.5" customHeight="1" outlineLevel="4" x14ac:dyDescent="0.3">
      <c r="A205" s="251" t="s">
        <v>17</v>
      </c>
      <c r="B205" s="253">
        <v>82902.789999999994</v>
      </c>
      <c r="C205" t="s">
        <v>17</v>
      </c>
    </row>
    <row r="206" spans="1:3" ht="12" customHeight="1" outlineLevel="4" x14ac:dyDescent="0.3">
      <c r="A206" s="251" t="s">
        <v>447</v>
      </c>
      <c r="B206" s="253">
        <v>111444.75</v>
      </c>
      <c r="C206" t="s">
        <v>388</v>
      </c>
    </row>
    <row r="207" spans="1:3" ht="23.25" customHeight="1" outlineLevel="4" x14ac:dyDescent="0.3">
      <c r="A207" s="251" t="s">
        <v>448</v>
      </c>
      <c r="B207" s="254">
        <v>794.64</v>
      </c>
    </row>
    <row r="208" spans="1:3" ht="23.25" customHeight="1" outlineLevel="4" x14ac:dyDescent="0.3">
      <c r="A208" s="251" t="s">
        <v>475</v>
      </c>
      <c r="B208" s="253">
        <v>2500</v>
      </c>
      <c r="C208" t="s">
        <v>4</v>
      </c>
    </row>
    <row r="209" spans="1:3" ht="12" customHeight="1" outlineLevel="4" x14ac:dyDescent="0.3">
      <c r="A209" s="251" t="s">
        <v>478</v>
      </c>
      <c r="B209" s="254">
        <v>714.29</v>
      </c>
      <c r="C209" t="s">
        <v>387</v>
      </c>
    </row>
    <row r="210" spans="1:3" ht="23.25" customHeight="1" outlineLevel="4" x14ac:dyDescent="0.3">
      <c r="A210" s="251" t="s">
        <v>454</v>
      </c>
      <c r="B210" s="253">
        <v>201322.49</v>
      </c>
      <c r="C210" t="s">
        <v>387</v>
      </c>
    </row>
    <row r="211" spans="1:3" ht="23.25" customHeight="1" outlineLevel="4" x14ac:dyDescent="0.3">
      <c r="A211" s="251" t="s">
        <v>455</v>
      </c>
      <c r="B211" s="253">
        <v>210423.52</v>
      </c>
      <c r="C211" t="s">
        <v>16</v>
      </c>
    </row>
    <row r="212" spans="1:3" ht="12" customHeight="1" outlineLevel="4" x14ac:dyDescent="0.3">
      <c r="A212" s="251" t="s">
        <v>456</v>
      </c>
      <c r="B212" s="253">
        <v>355488.31</v>
      </c>
      <c r="C212" t="s">
        <v>16</v>
      </c>
    </row>
    <row r="213" spans="1:3" ht="12" customHeight="1" outlineLevel="4" x14ac:dyDescent="0.3">
      <c r="A213" s="251" t="s">
        <v>457</v>
      </c>
      <c r="B213" s="253">
        <v>417428.29</v>
      </c>
      <c r="C213" t="s">
        <v>31</v>
      </c>
    </row>
    <row r="214" spans="1:3" ht="23.25" customHeight="1" outlineLevel="4" x14ac:dyDescent="0.3">
      <c r="A214" s="251" t="s">
        <v>458</v>
      </c>
      <c r="B214" s="253">
        <v>109714.27</v>
      </c>
      <c r="C214" t="s">
        <v>31</v>
      </c>
    </row>
    <row r="215" spans="1:3" ht="23.25" customHeight="1" outlineLevel="4" x14ac:dyDescent="0.3">
      <c r="A215" s="251" t="s">
        <v>460</v>
      </c>
      <c r="B215" s="253">
        <v>60321.05</v>
      </c>
      <c r="C215" t="s">
        <v>31</v>
      </c>
    </row>
    <row r="216" spans="1:3" ht="45.75" customHeight="1" outlineLevel="4" x14ac:dyDescent="0.3">
      <c r="A216" s="251" t="s">
        <v>486</v>
      </c>
      <c r="B216" s="253">
        <v>37500</v>
      </c>
      <c r="C216" t="s">
        <v>402</v>
      </c>
    </row>
    <row r="217" spans="1:3" ht="23.25" customHeight="1" outlineLevel="4" x14ac:dyDescent="0.3">
      <c r="A217" s="251" t="s">
        <v>463</v>
      </c>
      <c r="B217" s="253">
        <v>9821.43</v>
      </c>
      <c r="C217" t="s">
        <v>4</v>
      </c>
    </row>
    <row r="218" spans="1:3" ht="34.5" customHeight="1" outlineLevel="4" x14ac:dyDescent="0.3">
      <c r="A218" s="251" t="s">
        <v>465</v>
      </c>
      <c r="B218" s="253">
        <v>29135.71</v>
      </c>
      <c r="C218" t="s">
        <v>4</v>
      </c>
    </row>
    <row r="219" spans="1:3" ht="34.5" customHeight="1" outlineLevel="4" x14ac:dyDescent="0.3">
      <c r="A219" s="251" t="s">
        <v>467</v>
      </c>
      <c r="B219" s="254">
        <v>184.42</v>
      </c>
    </row>
    <row r="220" spans="1:3" ht="24.75" customHeight="1" outlineLevel="2" x14ac:dyDescent="0.3">
      <c r="A220" s="261" t="s">
        <v>523</v>
      </c>
      <c r="B220" s="262">
        <v>38850603.579999998</v>
      </c>
      <c r="C220" s="281"/>
    </row>
    <row r="221" spans="1:3" ht="23.25" customHeight="1" outlineLevel="3" x14ac:dyDescent="0.3">
      <c r="A221" s="249" t="s">
        <v>469</v>
      </c>
      <c r="B221" s="250">
        <v>38850603.579999998</v>
      </c>
    </row>
    <row r="222" spans="1:3" ht="12" customHeight="1" outlineLevel="4" x14ac:dyDescent="0.3">
      <c r="A222" s="251" t="s">
        <v>421</v>
      </c>
      <c r="B222" s="284">
        <f>B223+B225+B226+B227+B228+B229+B231+B232+B233+B234+B235+B236+B237+B238+B239+B240+B242+B243+B244+B245+B246+B247+B248+B249+B250</f>
        <v>37387300.799999997</v>
      </c>
    </row>
    <row r="223" spans="1:3" ht="23.25" customHeight="1" outlineLevel="4" x14ac:dyDescent="0.3">
      <c r="A223" s="251" t="s">
        <v>422</v>
      </c>
      <c r="B223" s="253">
        <v>6791.6</v>
      </c>
      <c r="C223" t="s">
        <v>174</v>
      </c>
    </row>
    <row r="224" spans="1:3" ht="12" customHeight="1" outlineLevel="4" x14ac:dyDescent="0.3">
      <c r="A224" s="251" t="s">
        <v>426</v>
      </c>
      <c r="B224" s="253">
        <v>5973.22</v>
      </c>
    </row>
    <row r="225" spans="1:3" ht="12" customHeight="1" outlineLevel="4" x14ac:dyDescent="0.3">
      <c r="A225" s="251" t="s">
        <v>524</v>
      </c>
      <c r="B225" s="253">
        <v>18420.34</v>
      </c>
      <c r="C225" t="s">
        <v>4</v>
      </c>
    </row>
    <row r="226" spans="1:3" ht="12" customHeight="1" outlineLevel="4" x14ac:dyDescent="0.3">
      <c r="A226" s="251" t="s">
        <v>427</v>
      </c>
      <c r="B226" s="253">
        <v>28404.12</v>
      </c>
      <c r="C226" t="s">
        <v>4</v>
      </c>
    </row>
    <row r="227" spans="1:3" ht="12" customHeight="1" outlineLevel="4" x14ac:dyDescent="0.3">
      <c r="A227" s="251" t="s">
        <v>428</v>
      </c>
      <c r="B227" s="253">
        <v>408017.49</v>
      </c>
      <c r="C227" t="s">
        <v>20</v>
      </c>
    </row>
    <row r="228" spans="1:3" ht="12" customHeight="1" outlineLevel="4" x14ac:dyDescent="0.3">
      <c r="A228" s="251" t="s">
        <v>429</v>
      </c>
      <c r="B228" s="253">
        <v>47647.63</v>
      </c>
      <c r="C228" t="s">
        <v>397</v>
      </c>
    </row>
    <row r="229" spans="1:3" ht="12" customHeight="1" outlineLevel="4" x14ac:dyDescent="0.3">
      <c r="A229" s="251" t="s">
        <v>437</v>
      </c>
      <c r="B229" s="253">
        <v>13087882</v>
      </c>
      <c r="C229" t="s">
        <v>15</v>
      </c>
    </row>
    <row r="230" spans="1:3" ht="23.25" customHeight="1" outlineLevel="4" x14ac:dyDescent="0.3">
      <c r="A230" s="251" t="s">
        <v>438</v>
      </c>
      <c r="B230" s="253">
        <v>779850</v>
      </c>
    </row>
    <row r="231" spans="1:3" ht="12" customHeight="1" outlineLevel="4" x14ac:dyDescent="0.3">
      <c r="A231" s="251" t="s">
        <v>440</v>
      </c>
      <c r="B231" s="253">
        <v>475892.81</v>
      </c>
      <c r="C231" t="s">
        <v>4</v>
      </c>
    </row>
    <row r="232" spans="1:3" ht="34.5" customHeight="1" outlineLevel="4" x14ac:dyDescent="0.3">
      <c r="A232" s="251" t="s">
        <v>442</v>
      </c>
      <c r="B232" s="253">
        <v>127205.97</v>
      </c>
      <c r="C232" t="s">
        <v>4</v>
      </c>
    </row>
    <row r="233" spans="1:3" ht="34.5" customHeight="1" outlineLevel="4" x14ac:dyDescent="0.3">
      <c r="A233" s="251" t="s">
        <v>443</v>
      </c>
      <c r="B233" s="253">
        <v>21000</v>
      </c>
      <c r="C233" t="s">
        <v>31</v>
      </c>
    </row>
    <row r="234" spans="1:3" ht="34.5" customHeight="1" outlineLevel="4" x14ac:dyDescent="0.3">
      <c r="A234" s="251" t="s">
        <v>444</v>
      </c>
      <c r="B234" s="253">
        <v>15625.84</v>
      </c>
      <c r="C234" t="s">
        <v>4</v>
      </c>
    </row>
    <row r="235" spans="1:3" ht="34.5" customHeight="1" outlineLevel="4" x14ac:dyDescent="0.3">
      <c r="A235" s="251" t="s">
        <v>445</v>
      </c>
      <c r="B235" s="253">
        <v>5300</v>
      </c>
      <c r="C235" t="s">
        <v>20</v>
      </c>
    </row>
    <row r="236" spans="1:3" ht="12" customHeight="1" outlineLevel="4" x14ac:dyDescent="0.3">
      <c r="A236" s="251" t="s">
        <v>446</v>
      </c>
      <c r="B236" s="253">
        <v>8220</v>
      </c>
      <c r="C236" t="s">
        <v>33</v>
      </c>
    </row>
    <row r="237" spans="1:3" ht="34.5" customHeight="1" outlineLevel="4" x14ac:dyDescent="0.3">
      <c r="A237" s="251" t="s">
        <v>17</v>
      </c>
      <c r="B237" s="253">
        <v>151937.65</v>
      </c>
      <c r="C237" t="s">
        <v>17</v>
      </c>
    </row>
    <row r="238" spans="1:3" ht="12" customHeight="1" outlineLevel="4" x14ac:dyDescent="0.3">
      <c r="A238" s="251" t="s">
        <v>447</v>
      </c>
      <c r="B238" s="253">
        <v>248974.62</v>
      </c>
      <c r="C238" t="s">
        <v>388</v>
      </c>
    </row>
    <row r="239" spans="1:3" ht="23.25" customHeight="1" outlineLevel="4" x14ac:dyDescent="0.3">
      <c r="A239" s="251" t="s">
        <v>448</v>
      </c>
      <c r="B239" s="253">
        <v>12714.29</v>
      </c>
      <c r="C239" t="s">
        <v>21</v>
      </c>
    </row>
    <row r="240" spans="1:3" ht="23.25" customHeight="1" outlineLevel="4" x14ac:dyDescent="0.3">
      <c r="A240" s="251" t="s">
        <v>450</v>
      </c>
      <c r="B240" s="253">
        <v>41086.28</v>
      </c>
      <c r="C240" t="s">
        <v>4</v>
      </c>
    </row>
    <row r="241" spans="1:3" ht="23.25" customHeight="1" outlineLevel="4" x14ac:dyDescent="0.3">
      <c r="A241" s="251" t="s">
        <v>452</v>
      </c>
      <c r="B241" s="253">
        <v>673154.33</v>
      </c>
    </row>
    <row r="242" spans="1:3" ht="23.25" customHeight="1" outlineLevel="4" x14ac:dyDescent="0.3">
      <c r="A242" s="251" t="s">
        <v>453</v>
      </c>
      <c r="B242" s="253">
        <v>136918.35</v>
      </c>
      <c r="C242" t="s">
        <v>387</v>
      </c>
    </row>
    <row r="243" spans="1:3" ht="12" customHeight="1" outlineLevel="4" x14ac:dyDescent="0.3">
      <c r="A243" s="251" t="s">
        <v>478</v>
      </c>
      <c r="B243" s="253">
        <v>6428.58</v>
      </c>
      <c r="C243" t="s">
        <v>387</v>
      </c>
    </row>
    <row r="244" spans="1:3" ht="23.25" customHeight="1" outlineLevel="4" x14ac:dyDescent="0.3">
      <c r="A244" s="251" t="s">
        <v>454</v>
      </c>
      <c r="B244" s="253">
        <v>20496606.649999999</v>
      </c>
      <c r="C244" t="s">
        <v>387</v>
      </c>
    </row>
    <row r="245" spans="1:3" ht="23.25" customHeight="1" outlineLevel="4" x14ac:dyDescent="0.3">
      <c r="A245" s="251" t="s">
        <v>455</v>
      </c>
      <c r="B245" s="253">
        <v>426558.33</v>
      </c>
      <c r="C245" t="s">
        <v>16</v>
      </c>
    </row>
    <row r="246" spans="1:3" ht="12" customHeight="1" outlineLevel="4" x14ac:dyDescent="0.3">
      <c r="A246" s="251" t="s">
        <v>456</v>
      </c>
      <c r="B246" s="253">
        <v>720651.96</v>
      </c>
      <c r="C246" t="s">
        <v>16</v>
      </c>
    </row>
    <row r="247" spans="1:3" ht="12" customHeight="1" outlineLevel="4" x14ac:dyDescent="0.3">
      <c r="A247" s="251" t="s">
        <v>457</v>
      </c>
      <c r="B247" s="253">
        <v>472814.83</v>
      </c>
      <c r="C247" t="s">
        <v>31</v>
      </c>
    </row>
    <row r="248" spans="1:3" ht="23.25" customHeight="1" outlineLevel="4" x14ac:dyDescent="0.3">
      <c r="A248" s="251" t="s">
        <v>458</v>
      </c>
      <c r="B248" s="253">
        <v>222000.01</v>
      </c>
      <c r="C248" t="s">
        <v>31</v>
      </c>
    </row>
    <row r="249" spans="1:3" ht="23.25" customHeight="1" outlineLevel="4" x14ac:dyDescent="0.3">
      <c r="A249" s="251" t="s">
        <v>460</v>
      </c>
      <c r="B249" s="253">
        <v>127170.2</v>
      </c>
      <c r="C249" t="s">
        <v>31</v>
      </c>
    </row>
    <row r="250" spans="1:3" ht="12" customHeight="1" outlineLevel="4" x14ac:dyDescent="0.3">
      <c r="A250" s="251" t="s">
        <v>462</v>
      </c>
      <c r="B250" s="253">
        <v>73031.25</v>
      </c>
      <c r="C250" t="s">
        <v>4</v>
      </c>
    </row>
    <row r="251" spans="1:3" ht="12" customHeight="1" outlineLevel="4" x14ac:dyDescent="0.3">
      <c r="A251" s="251" t="s">
        <v>466</v>
      </c>
      <c r="B251" s="253">
        <v>4017.86</v>
      </c>
    </row>
    <row r="252" spans="1:3" ht="34.5" customHeight="1" outlineLevel="4" x14ac:dyDescent="0.3">
      <c r="A252" s="251" t="s">
        <v>467</v>
      </c>
      <c r="B252" s="254">
        <v>307.37</v>
      </c>
    </row>
    <row r="253" spans="1:3" ht="24.75" customHeight="1" outlineLevel="2" x14ac:dyDescent="0.3">
      <c r="A253" s="261" t="s">
        <v>525</v>
      </c>
      <c r="B253" s="262">
        <v>8285610.04</v>
      </c>
      <c r="C253" s="281"/>
    </row>
    <row r="254" spans="1:3" ht="34.5" customHeight="1" outlineLevel="3" x14ac:dyDescent="0.3">
      <c r="A254" s="249" t="s">
        <v>420</v>
      </c>
      <c r="B254" s="250">
        <v>8285610.04</v>
      </c>
    </row>
    <row r="255" spans="1:3" ht="12" customHeight="1" outlineLevel="4" x14ac:dyDescent="0.3">
      <c r="A255" s="251" t="s">
        <v>421</v>
      </c>
      <c r="B255" s="284">
        <f>B256+B257+B258+B259+B261+B262+B263+B264+B266+B268+B269+B270+B271+B272+B273+B274+B275</f>
        <v>7424382.5100000007</v>
      </c>
    </row>
    <row r="256" spans="1:3" ht="12" customHeight="1" outlineLevel="4" x14ac:dyDescent="0.3">
      <c r="A256" s="251" t="s">
        <v>427</v>
      </c>
      <c r="B256" s="253">
        <v>2737.01</v>
      </c>
      <c r="C256" t="s">
        <v>4</v>
      </c>
    </row>
    <row r="257" spans="1:3" ht="12" customHeight="1" outlineLevel="4" x14ac:dyDescent="0.3">
      <c r="A257" s="251" t="s">
        <v>428</v>
      </c>
      <c r="B257" s="253">
        <v>408017.62</v>
      </c>
      <c r="C257" t="s">
        <v>146</v>
      </c>
    </row>
    <row r="258" spans="1:3" ht="12" customHeight="1" outlineLevel="4" x14ac:dyDescent="0.3">
      <c r="A258" s="251" t="s">
        <v>429</v>
      </c>
      <c r="B258" s="253">
        <v>47647.66</v>
      </c>
      <c r="C258" t="s">
        <v>397</v>
      </c>
    </row>
    <row r="259" spans="1:3" ht="12" customHeight="1" outlineLevel="4" x14ac:dyDescent="0.3">
      <c r="A259" s="251" t="s">
        <v>437</v>
      </c>
      <c r="B259" s="253">
        <v>5740586</v>
      </c>
      <c r="C259" t="s">
        <v>15</v>
      </c>
    </row>
    <row r="260" spans="1:3" ht="23.25" customHeight="1" outlineLevel="4" x14ac:dyDescent="0.3">
      <c r="A260" s="251" t="s">
        <v>438</v>
      </c>
      <c r="B260" s="253">
        <v>361208</v>
      </c>
    </row>
    <row r="261" spans="1:3" ht="34.5" customHeight="1" outlineLevel="4" x14ac:dyDescent="0.3">
      <c r="A261" s="251" t="s">
        <v>443</v>
      </c>
      <c r="B261" s="253">
        <v>35600</v>
      </c>
      <c r="C261" t="s">
        <v>31</v>
      </c>
    </row>
    <row r="262" spans="1:3" ht="34.5" customHeight="1" outlineLevel="4" x14ac:dyDescent="0.3">
      <c r="A262" s="251" t="s">
        <v>444</v>
      </c>
      <c r="B262" s="253">
        <v>1249.07</v>
      </c>
      <c r="C262" t="s">
        <v>4</v>
      </c>
    </row>
    <row r="263" spans="1:3" ht="12" customHeight="1" outlineLevel="4" x14ac:dyDescent="0.3">
      <c r="A263" s="251" t="s">
        <v>446</v>
      </c>
      <c r="B263" s="253">
        <v>5480</v>
      </c>
      <c r="C263" t="s">
        <v>33</v>
      </c>
    </row>
    <row r="264" spans="1:3" ht="12" customHeight="1" outlineLevel="4" x14ac:dyDescent="0.3">
      <c r="A264" s="251" t="s">
        <v>447</v>
      </c>
      <c r="B264" s="253">
        <v>81390.100000000006</v>
      </c>
      <c r="C264" t="s">
        <v>388</v>
      </c>
    </row>
    <row r="265" spans="1:3" ht="23.25" customHeight="1" outlineLevel="4" x14ac:dyDescent="0.3">
      <c r="A265" s="251" t="s">
        <v>448</v>
      </c>
      <c r="B265" s="253">
        <v>4767.8599999999997</v>
      </c>
    </row>
    <row r="266" spans="1:3" ht="23.25" customHeight="1" outlineLevel="4" x14ac:dyDescent="0.3">
      <c r="A266" s="251" t="s">
        <v>450</v>
      </c>
      <c r="B266" s="254">
        <v>84.15</v>
      </c>
      <c r="C266" t="s">
        <v>4</v>
      </c>
    </row>
    <row r="267" spans="1:3" ht="23.25" customHeight="1" outlineLevel="4" x14ac:dyDescent="0.3">
      <c r="A267" s="251" t="s">
        <v>452</v>
      </c>
      <c r="B267" s="253">
        <v>492450.15</v>
      </c>
    </row>
    <row r="268" spans="1:3" ht="12" customHeight="1" outlineLevel="4" x14ac:dyDescent="0.3">
      <c r="A268" s="251" t="s">
        <v>478</v>
      </c>
      <c r="B268" s="253">
        <v>2857.14</v>
      </c>
      <c r="C268" t="s">
        <v>387</v>
      </c>
    </row>
    <row r="269" spans="1:3" ht="23.25" customHeight="1" outlineLevel="4" x14ac:dyDescent="0.3">
      <c r="A269" s="251" t="s">
        <v>455</v>
      </c>
      <c r="B269" s="253">
        <v>141160.07</v>
      </c>
      <c r="C269" t="s">
        <v>16</v>
      </c>
    </row>
    <row r="270" spans="1:3" ht="12" customHeight="1" outlineLevel="4" x14ac:dyDescent="0.3">
      <c r="A270" s="251" t="s">
        <v>456</v>
      </c>
      <c r="B270" s="253">
        <v>375925.58</v>
      </c>
      <c r="C270" t="s">
        <v>16</v>
      </c>
    </row>
    <row r="271" spans="1:3" ht="12" customHeight="1" outlineLevel="4" x14ac:dyDescent="0.3">
      <c r="A271" s="251" t="s">
        <v>457</v>
      </c>
      <c r="B271" s="253">
        <v>355686.88</v>
      </c>
      <c r="C271" t="s">
        <v>31</v>
      </c>
    </row>
    <row r="272" spans="1:3" ht="23.25" customHeight="1" outlineLevel="4" x14ac:dyDescent="0.3">
      <c r="A272" s="251" t="s">
        <v>458</v>
      </c>
      <c r="B272" s="253">
        <v>100928.58</v>
      </c>
      <c r="C272" t="s">
        <v>31</v>
      </c>
    </row>
    <row r="273" spans="1:3" ht="23.25" customHeight="1" outlineLevel="4" x14ac:dyDescent="0.3">
      <c r="A273" s="251" t="s">
        <v>460</v>
      </c>
      <c r="B273" s="253">
        <v>59646.36</v>
      </c>
      <c r="C273" t="s">
        <v>31</v>
      </c>
    </row>
    <row r="274" spans="1:3" ht="12" customHeight="1" outlineLevel="4" x14ac:dyDescent="0.3">
      <c r="A274" s="251" t="s">
        <v>462</v>
      </c>
      <c r="B274" s="253">
        <v>6366.08</v>
      </c>
      <c r="C274" t="s">
        <v>4</v>
      </c>
    </row>
    <row r="275" spans="1:3" ht="34.5" customHeight="1" outlineLevel="4" x14ac:dyDescent="0.3">
      <c r="A275" s="251" t="s">
        <v>465</v>
      </c>
      <c r="B275" s="253">
        <v>59020.21</v>
      </c>
      <c r="C275" t="s">
        <v>4</v>
      </c>
    </row>
    <row r="276" spans="1:3" ht="12" customHeight="1" outlineLevel="4" x14ac:dyDescent="0.3">
      <c r="A276" s="251" t="s">
        <v>466</v>
      </c>
      <c r="B276" s="253">
        <v>2678.57</v>
      </c>
    </row>
    <row r="277" spans="1:3" ht="34.5" customHeight="1" outlineLevel="4" x14ac:dyDescent="0.3">
      <c r="A277" s="251" t="s">
        <v>467</v>
      </c>
      <c r="B277" s="254">
        <v>122.95</v>
      </c>
    </row>
    <row r="278" spans="1:3" ht="11.25" customHeight="1" x14ac:dyDescent="0.3"/>
    <row r="280" spans="1:3" ht="11.25" customHeight="1" x14ac:dyDescent="0.3">
      <c r="A280" s="236" t="s">
        <v>491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7"/>
  <sheetViews>
    <sheetView topLeftCell="A228" zoomScale="90" zoomScaleNormal="90" workbookViewId="0">
      <selection activeCell="F241" sqref="F241"/>
    </sheetView>
  </sheetViews>
  <sheetFormatPr defaultRowHeight="14.4" outlineLevelRow="3" x14ac:dyDescent="0.3"/>
  <cols>
    <col min="1" max="1" width="33.5546875" style="236" customWidth="1"/>
    <col min="2" max="2" width="17.88671875" style="236" customWidth="1"/>
    <col min="3" max="3" width="22.44140625" customWidth="1"/>
    <col min="4" max="4" width="43" customWidth="1"/>
    <col min="5" max="5" width="18.6640625" customWidth="1"/>
    <col min="6" max="6" width="57.109375" customWidth="1"/>
    <col min="7" max="7" width="20.33203125" customWidth="1"/>
    <col min="8" max="8" width="42.33203125" customWidth="1"/>
    <col min="9" max="9" width="17.44140625" customWidth="1"/>
    <col min="10" max="10" width="19.44140625" customWidth="1"/>
    <col min="11" max="240" width="9.109375" customWidth="1"/>
    <col min="241" max="243" width="9" customWidth="1"/>
    <col min="244" max="244" width="3" customWidth="1"/>
    <col min="245" max="245" width="6" customWidth="1"/>
    <col min="246" max="246" width="9" customWidth="1"/>
    <col min="247" max="247" width="1" customWidth="1"/>
    <col min="248" max="249" width="9.109375" customWidth="1"/>
    <col min="250" max="250" width="1" customWidth="1"/>
    <col min="251" max="251" width="9" customWidth="1"/>
    <col min="252" max="252" width="6" customWidth="1"/>
    <col min="253" max="253" width="3" customWidth="1"/>
    <col min="254" max="254" width="9" customWidth="1"/>
    <col min="255" max="255" width="4" customWidth="1"/>
    <col min="256" max="256" width="5" customWidth="1"/>
    <col min="257" max="257" width="9" customWidth="1"/>
    <col min="258" max="258" width="2" customWidth="1"/>
    <col min="259" max="259" width="7" customWidth="1"/>
    <col min="260" max="260" width="9" customWidth="1"/>
    <col min="261" max="496" width="9.109375" customWidth="1"/>
    <col min="497" max="499" width="9" customWidth="1"/>
    <col min="500" max="500" width="3" customWidth="1"/>
    <col min="501" max="501" width="6" customWidth="1"/>
    <col min="502" max="502" width="9" customWidth="1"/>
    <col min="503" max="503" width="1" customWidth="1"/>
    <col min="504" max="505" width="9.109375" customWidth="1"/>
    <col min="506" max="506" width="1" customWidth="1"/>
    <col min="507" max="507" width="9" customWidth="1"/>
    <col min="508" max="508" width="6" customWidth="1"/>
    <col min="509" max="509" width="3" customWidth="1"/>
    <col min="510" max="510" width="9" customWidth="1"/>
    <col min="511" max="511" width="4" customWidth="1"/>
    <col min="512" max="512" width="5" customWidth="1"/>
    <col min="513" max="513" width="9" customWidth="1"/>
    <col min="514" max="514" width="2" customWidth="1"/>
    <col min="515" max="515" width="7" customWidth="1"/>
    <col min="516" max="516" width="9" customWidth="1"/>
    <col min="517" max="752" width="9.109375" customWidth="1"/>
    <col min="753" max="755" width="9" customWidth="1"/>
    <col min="756" max="756" width="3" customWidth="1"/>
    <col min="757" max="757" width="6" customWidth="1"/>
    <col min="758" max="758" width="9" customWidth="1"/>
    <col min="759" max="759" width="1" customWidth="1"/>
    <col min="760" max="761" width="9.109375" customWidth="1"/>
    <col min="762" max="762" width="1" customWidth="1"/>
    <col min="763" max="763" width="9" customWidth="1"/>
    <col min="764" max="764" width="6" customWidth="1"/>
    <col min="765" max="765" width="3" customWidth="1"/>
    <col min="766" max="766" width="9" customWidth="1"/>
    <col min="767" max="767" width="4" customWidth="1"/>
    <col min="768" max="768" width="5" customWidth="1"/>
    <col min="769" max="769" width="9" customWidth="1"/>
    <col min="770" max="770" width="2" customWidth="1"/>
    <col min="771" max="771" width="7" customWidth="1"/>
    <col min="772" max="772" width="9" customWidth="1"/>
    <col min="773" max="1008" width="9.109375" customWidth="1"/>
    <col min="1009" max="1011" width="9" customWidth="1"/>
    <col min="1012" max="1012" width="3" customWidth="1"/>
    <col min="1013" max="1013" width="6" customWidth="1"/>
    <col min="1014" max="1014" width="9" customWidth="1"/>
    <col min="1015" max="1015" width="1" customWidth="1"/>
    <col min="1016" max="1017" width="9.109375" customWidth="1"/>
    <col min="1018" max="1018" width="1" customWidth="1"/>
    <col min="1019" max="1019" width="9" customWidth="1"/>
    <col min="1020" max="1020" width="6" customWidth="1"/>
    <col min="1021" max="1021" width="3" customWidth="1"/>
    <col min="1022" max="1022" width="9" customWidth="1"/>
    <col min="1023" max="1023" width="4" customWidth="1"/>
    <col min="1024" max="1024" width="5" customWidth="1"/>
    <col min="1025" max="1025" width="9" customWidth="1"/>
    <col min="1026" max="1026" width="2" customWidth="1"/>
    <col min="1027" max="1027" width="7" customWidth="1"/>
    <col min="1028" max="1028" width="9" customWidth="1"/>
    <col min="1029" max="1264" width="9.109375" customWidth="1"/>
    <col min="1265" max="1267" width="9" customWidth="1"/>
    <col min="1268" max="1268" width="3" customWidth="1"/>
    <col min="1269" max="1269" width="6" customWidth="1"/>
    <col min="1270" max="1270" width="9" customWidth="1"/>
    <col min="1271" max="1271" width="1" customWidth="1"/>
    <col min="1272" max="1273" width="9.109375" customWidth="1"/>
    <col min="1274" max="1274" width="1" customWidth="1"/>
    <col min="1275" max="1275" width="9" customWidth="1"/>
    <col min="1276" max="1276" width="6" customWidth="1"/>
    <col min="1277" max="1277" width="3" customWidth="1"/>
    <col min="1278" max="1278" width="9" customWidth="1"/>
    <col min="1279" max="1279" width="4" customWidth="1"/>
    <col min="1280" max="1280" width="5" customWidth="1"/>
    <col min="1281" max="1281" width="9" customWidth="1"/>
    <col min="1282" max="1282" width="2" customWidth="1"/>
    <col min="1283" max="1283" width="7" customWidth="1"/>
    <col min="1284" max="1284" width="9" customWidth="1"/>
    <col min="1285" max="1520" width="9.109375" customWidth="1"/>
    <col min="1521" max="1523" width="9" customWidth="1"/>
    <col min="1524" max="1524" width="3" customWidth="1"/>
    <col min="1525" max="1525" width="6" customWidth="1"/>
    <col min="1526" max="1526" width="9" customWidth="1"/>
    <col min="1527" max="1527" width="1" customWidth="1"/>
    <col min="1528" max="1529" width="9.109375" customWidth="1"/>
    <col min="1530" max="1530" width="1" customWidth="1"/>
    <col min="1531" max="1531" width="9" customWidth="1"/>
    <col min="1532" max="1532" width="6" customWidth="1"/>
    <col min="1533" max="1533" width="3" customWidth="1"/>
    <col min="1534" max="1534" width="9" customWidth="1"/>
    <col min="1535" max="1535" width="4" customWidth="1"/>
    <col min="1536" max="1536" width="5" customWidth="1"/>
    <col min="1537" max="1537" width="9" customWidth="1"/>
    <col min="1538" max="1538" width="2" customWidth="1"/>
    <col min="1539" max="1539" width="7" customWidth="1"/>
    <col min="1540" max="1540" width="9" customWidth="1"/>
    <col min="1541" max="1776" width="9.109375" customWidth="1"/>
    <col min="1777" max="1779" width="9" customWidth="1"/>
    <col min="1780" max="1780" width="3" customWidth="1"/>
    <col min="1781" max="1781" width="6" customWidth="1"/>
    <col min="1782" max="1782" width="9" customWidth="1"/>
    <col min="1783" max="1783" width="1" customWidth="1"/>
    <col min="1784" max="1785" width="9.109375" customWidth="1"/>
    <col min="1786" max="1786" width="1" customWidth="1"/>
    <col min="1787" max="1787" width="9" customWidth="1"/>
    <col min="1788" max="1788" width="6" customWidth="1"/>
    <col min="1789" max="1789" width="3" customWidth="1"/>
    <col min="1790" max="1790" width="9" customWidth="1"/>
    <col min="1791" max="1791" width="4" customWidth="1"/>
    <col min="1792" max="1792" width="5" customWidth="1"/>
    <col min="1793" max="1793" width="9" customWidth="1"/>
    <col min="1794" max="1794" width="2" customWidth="1"/>
    <col min="1795" max="1795" width="7" customWidth="1"/>
    <col min="1796" max="1796" width="9" customWidth="1"/>
    <col min="1797" max="2032" width="9.109375" customWidth="1"/>
    <col min="2033" max="2035" width="9" customWidth="1"/>
    <col min="2036" max="2036" width="3" customWidth="1"/>
    <col min="2037" max="2037" width="6" customWidth="1"/>
    <col min="2038" max="2038" width="9" customWidth="1"/>
    <col min="2039" max="2039" width="1" customWidth="1"/>
    <col min="2040" max="2041" width="9.109375" customWidth="1"/>
    <col min="2042" max="2042" width="1" customWidth="1"/>
    <col min="2043" max="2043" width="9" customWidth="1"/>
    <col min="2044" max="2044" width="6" customWidth="1"/>
    <col min="2045" max="2045" width="3" customWidth="1"/>
    <col min="2046" max="2046" width="9" customWidth="1"/>
    <col min="2047" max="2047" width="4" customWidth="1"/>
    <col min="2048" max="2048" width="5" customWidth="1"/>
    <col min="2049" max="2049" width="9" customWidth="1"/>
    <col min="2050" max="2050" width="2" customWidth="1"/>
    <col min="2051" max="2051" width="7" customWidth="1"/>
    <col min="2052" max="2052" width="9" customWidth="1"/>
    <col min="2053" max="2288" width="9.109375" customWidth="1"/>
    <col min="2289" max="2291" width="9" customWidth="1"/>
    <col min="2292" max="2292" width="3" customWidth="1"/>
    <col min="2293" max="2293" width="6" customWidth="1"/>
    <col min="2294" max="2294" width="9" customWidth="1"/>
    <col min="2295" max="2295" width="1" customWidth="1"/>
    <col min="2296" max="2297" width="9.109375" customWidth="1"/>
    <col min="2298" max="2298" width="1" customWidth="1"/>
    <col min="2299" max="2299" width="9" customWidth="1"/>
    <col min="2300" max="2300" width="6" customWidth="1"/>
    <col min="2301" max="2301" width="3" customWidth="1"/>
    <col min="2302" max="2302" width="9" customWidth="1"/>
    <col min="2303" max="2303" width="4" customWidth="1"/>
    <col min="2304" max="2304" width="5" customWidth="1"/>
    <col min="2305" max="2305" width="9" customWidth="1"/>
    <col min="2306" max="2306" width="2" customWidth="1"/>
    <col min="2307" max="2307" width="7" customWidth="1"/>
    <col min="2308" max="2308" width="9" customWidth="1"/>
    <col min="2309" max="2544" width="9.109375" customWidth="1"/>
    <col min="2545" max="2547" width="9" customWidth="1"/>
    <col min="2548" max="2548" width="3" customWidth="1"/>
    <col min="2549" max="2549" width="6" customWidth="1"/>
    <col min="2550" max="2550" width="9" customWidth="1"/>
    <col min="2551" max="2551" width="1" customWidth="1"/>
    <col min="2552" max="2553" width="9.109375" customWidth="1"/>
    <col min="2554" max="2554" width="1" customWidth="1"/>
    <col min="2555" max="2555" width="9" customWidth="1"/>
    <col min="2556" max="2556" width="6" customWidth="1"/>
    <col min="2557" max="2557" width="3" customWidth="1"/>
    <col min="2558" max="2558" width="9" customWidth="1"/>
    <col min="2559" max="2559" width="4" customWidth="1"/>
    <col min="2560" max="2560" width="5" customWidth="1"/>
    <col min="2561" max="2561" width="9" customWidth="1"/>
    <col min="2562" max="2562" width="2" customWidth="1"/>
    <col min="2563" max="2563" width="7" customWidth="1"/>
    <col min="2564" max="2564" width="9" customWidth="1"/>
    <col min="2565" max="2800" width="9.109375" customWidth="1"/>
    <col min="2801" max="2803" width="9" customWidth="1"/>
    <col min="2804" max="2804" width="3" customWidth="1"/>
    <col min="2805" max="2805" width="6" customWidth="1"/>
    <col min="2806" max="2806" width="9" customWidth="1"/>
    <col min="2807" max="2807" width="1" customWidth="1"/>
    <col min="2808" max="2809" width="9.109375" customWidth="1"/>
    <col min="2810" max="2810" width="1" customWidth="1"/>
    <col min="2811" max="2811" width="9" customWidth="1"/>
    <col min="2812" max="2812" width="6" customWidth="1"/>
    <col min="2813" max="2813" width="3" customWidth="1"/>
    <col min="2814" max="2814" width="9" customWidth="1"/>
    <col min="2815" max="2815" width="4" customWidth="1"/>
    <col min="2816" max="2816" width="5" customWidth="1"/>
    <col min="2817" max="2817" width="9" customWidth="1"/>
    <col min="2818" max="2818" width="2" customWidth="1"/>
    <col min="2819" max="2819" width="7" customWidth="1"/>
    <col min="2820" max="2820" width="9" customWidth="1"/>
    <col min="2821" max="3056" width="9.109375" customWidth="1"/>
    <col min="3057" max="3059" width="9" customWidth="1"/>
    <col min="3060" max="3060" width="3" customWidth="1"/>
    <col min="3061" max="3061" width="6" customWidth="1"/>
    <col min="3062" max="3062" width="9" customWidth="1"/>
    <col min="3063" max="3063" width="1" customWidth="1"/>
    <col min="3064" max="3065" width="9.109375" customWidth="1"/>
    <col min="3066" max="3066" width="1" customWidth="1"/>
    <col min="3067" max="3067" width="9" customWidth="1"/>
    <col min="3068" max="3068" width="6" customWidth="1"/>
    <col min="3069" max="3069" width="3" customWidth="1"/>
    <col min="3070" max="3070" width="9" customWidth="1"/>
    <col min="3071" max="3071" width="4" customWidth="1"/>
    <col min="3072" max="3072" width="5" customWidth="1"/>
    <col min="3073" max="3073" width="9" customWidth="1"/>
    <col min="3074" max="3074" width="2" customWidth="1"/>
    <col min="3075" max="3075" width="7" customWidth="1"/>
    <col min="3076" max="3076" width="9" customWidth="1"/>
    <col min="3077" max="3312" width="9.109375" customWidth="1"/>
    <col min="3313" max="3315" width="9" customWidth="1"/>
    <col min="3316" max="3316" width="3" customWidth="1"/>
    <col min="3317" max="3317" width="6" customWidth="1"/>
    <col min="3318" max="3318" width="9" customWidth="1"/>
    <col min="3319" max="3319" width="1" customWidth="1"/>
    <col min="3320" max="3321" width="9.109375" customWidth="1"/>
    <col min="3322" max="3322" width="1" customWidth="1"/>
    <col min="3323" max="3323" width="9" customWidth="1"/>
    <col min="3324" max="3324" width="6" customWidth="1"/>
    <col min="3325" max="3325" width="3" customWidth="1"/>
    <col min="3326" max="3326" width="9" customWidth="1"/>
    <col min="3327" max="3327" width="4" customWidth="1"/>
    <col min="3328" max="3328" width="5" customWidth="1"/>
    <col min="3329" max="3329" width="9" customWidth="1"/>
    <col min="3330" max="3330" width="2" customWidth="1"/>
    <col min="3331" max="3331" width="7" customWidth="1"/>
    <col min="3332" max="3332" width="9" customWidth="1"/>
    <col min="3333" max="3568" width="9.109375" customWidth="1"/>
    <col min="3569" max="3571" width="9" customWidth="1"/>
    <col min="3572" max="3572" width="3" customWidth="1"/>
    <col min="3573" max="3573" width="6" customWidth="1"/>
    <col min="3574" max="3574" width="9" customWidth="1"/>
    <col min="3575" max="3575" width="1" customWidth="1"/>
    <col min="3576" max="3577" width="9.109375" customWidth="1"/>
    <col min="3578" max="3578" width="1" customWidth="1"/>
    <col min="3579" max="3579" width="9" customWidth="1"/>
    <col min="3580" max="3580" width="6" customWidth="1"/>
    <col min="3581" max="3581" width="3" customWidth="1"/>
    <col min="3582" max="3582" width="9" customWidth="1"/>
    <col min="3583" max="3583" width="4" customWidth="1"/>
    <col min="3584" max="3584" width="5" customWidth="1"/>
    <col min="3585" max="3585" width="9" customWidth="1"/>
    <col min="3586" max="3586" width="2" customWidth="1"/>
    <col min="3587" max="3587" width="7" customWidth="1"/>
    <col min="3588" max="3588" width="9" customWidth="1"/>
    <col min="3589" max="3824" width="9.109375" customWidth="1"/>
    <col min="3825" max="3827" width="9" customWidth="1"/>
    <col min="3828" max="3828" width="3" customWidth="1"/>
    <col min="3829" max="3829" width="6" customWidth="1"/>
    <col min="3830" max="3830" width="9" customWidth="1"/>
    <col min="3831" max="3831" width="1" customWidth="1"/>
    <col min="3832" max="3833" width="9.109375" customWidth="1"/>
    <col min="3834" max="3834" width="1" customWidth="1"/>
    <col min="3835" max="3835" width="9" customWidth="1"/>
    <col min="3836" max="3836" width="6" customWidth="1"/>
    <col min="3837" max="3837" width="3" customWidth="1"/>
    <col min="3838" max="3838" width="9" customWidth="1"/>
    <col min="3839" max="3839" width="4" customWidth="1"/>
    <col min="3840" max="3840" width="5" customWidth="1"/>
    <col min="3841" max="3841" width="9" customWidth="1"/>
    <col min="3842" max="3842" width="2" customWidth="1"/>
    <col min="3843" max="3843" width="7" customWidth="1"/>
    <col min="3844" max="3844" width="9" customWidth="1"/>
    <col min="3845" max="4080" width="9.109375" customWidth="1"/>
    <col min="4081" max="4083" width="9" customWidth="1"/>
    <col min="4084" max="4084" width="3" customWidth="1"/>
    <col min="4085" max="4085" width="6" customWidth="1"/>
    <col min="4086" max="4086" width="9" customWidth="1"/>
    <col min="4087" max="4087" width="1" customWidth="1"/>
    <col min="4088" max="4089" width="9.109375" customWidth="1"/>
    <col min="4090" max="4090" width="1" customWidth="1"/>
    <col min="4091" max="4091" width="9" customWidth="1"/>
    <col min="4092" max="4092" width="6" customWidth="1"/>
    <col min="4093" max="4093" width="3" customWidth="1"/>
    <col min="4094" max="4094" width="9" customWidth="1"/>
    <col min="4095" max="4095" width="4" customWidth="1"/>
    <col min="4096" max="4096" width="5" customWidth="1"/>
    <col min="4097" max="4097" width="9" customWidth="1"/>
    <col min="4098" max="4098" width="2" customWidth="1"/>
    <col min="4099" max="4099" width="7" customWidth="1"/>
    <col min="4100" max="4100" width="9" customWidth="1"/>
    <col min="4101" max="4336" width="9.109375" customWidth="1"/>
    <col min="4337" max="4339" width="9" customWidth="1"/>
    <col min="4340" max="4340" width="3" customWidth="1"/>
    <col min="4341" max="4341" width="6" customWidth="1"/>
    <col min="4342" max="4342" width="9" customWidth="1"/>
    <col min="4343" max="4343" width="1" customWidth="1"/>
    <col min="4344" max="4345" width="9.109375" customWidth="1"/>
    <col min="4346" max="4346" width="1" customWidth="1"/>
    <col min="4347" max="4347" width="9" customWidth="1"/>
    <col min="4348" max="4348" width="6" customWidth="1"/>
    <col min="4349" max="4349" width="3" customWidth="1"/>
    <col min="4350" max="4350" width="9" customWidth="1"/>
    <col min="4351" max="4351" width="4" customWidth="1"/>
    <col min="4352" max="4352" width="5" customWidth="1"/>
    <col min="4353" max="4353" width="9" customWidth="1"/>
    <col min="4354" max="4354" width="2" customWidth="1"/>
    <col min="4355" max="4355" width="7" customWidth="1"/>
    <col min="4356" max="4356" width="9" customWidth="1"/>
    <col min="4357" max="4592" width="9.109375" customWidth="1"/>
    <col min="4593" max="4595" width="9" customWidth="1"/>
    <col min="4596" max="4596" width="3" customWidth="1"/>
    <col min="4597" max="4597" width="6" customWidth="1"/>
    <col min="4598" max="4598" width="9" customWidth="1"/>
    <col min="4599" max="4599" width="1" customWidth="1"/>
    <col min="4600" max="4601" width="9.109375" customWidth="1"/>
    <col min="4602" max="4602" width="1" customWidth="1"/>
    <col min="4603" max="4603" width="9" customWidth="1"/>
    <col min="4604" max="4604" width="6" customWidth="1"/>
    <col min="4605" max="4605" width="3" customWidth="1"/>
    <col min="4606" max="4606" width="9" customWidth="1"/>
    <col min="4607" max="4607" width="4" customWidth="1"/>
    <col min="4608" max="4608" width="5" customWidth="1"/>
    <col min="4609" max="4609" width="9" customWidth="1"/>
    <col min="4610" max="4610" width="2" customWidth="1"/>
    <col min="4611" max="4611" width="7" customWidth="1"/>
    <col min="4612" max="4612" width="9" customWidth="1"/>
    <col min="4613" max="4848" width="9.109375" customWidth="1"/>
    <col min="4849" max="4851" width="9" customWidth="1"/>
    <col min="4852" max="4852" width="3" customWidth="1"/>
    <col min="4853" max="4853" width="6" customWidth="1"/>
    <col min="4854" max="4854" width="9" customWidth="1"/>
    <col min="4855" max="4855" width="1" customWidth="1"/>
    <col min="4856" max="4857" width="9.109375" customWidth="1"/>
    <col min="4858" max="4858" width="1" customWidth="1"/>
    <col min="4859" max="4859" width="9" customWidth="1"/>
    <col min="4860" max="4860" width="6" customWidth="1"/>
    <col min="4861" max="4861" width="3" customWidth="1"/>
    <col min="4862" max="4862" width="9" customWidth="1"/>
    <col min="4863" max="4863" width="4" customWidth="1"/>
    <col min="4864" max="4864" width="5" customWidth="1"/>
    <col min="4865" max="4865" width="9" customWidth="1"/>
    <col min="4866" max="4866" width="2" customWidth="1"/>
    <col min="4867" max="4867" width="7" customWidth="1"/>
    <col min="4868" max="4868" width="9" customWidth="1"/>
    <col min="4869" max="5104" width="9.109375" customWidth="1"/>
    <col min="5105" max="5107" width="9" customWidth="1"/>
    <col min="5108" max="5108" width="3" customWidth="1"/>
    <col min="5109" max="5109" width="6" customWidth="1"/>
    <col min="5110" max="5110" width="9" customWidth="1"/>
    <col min="5111" max="5111" width="1" customWidth="1"/>
    <col min="5112" max="5113" width="9.109375" customWidth="1"/>
    <col min="5114" max="5114" width="1" customWidth="1"/>
    <col min="5115" max="5115" width="9" customWidth="1"/>
    <col min="5116" max="5116" width="6" customWidth="1"/>
    <col min="5117" max="5117" width="3" customWidth="1"/>
    <col min="5118" max="5118" width="9" customWidth="1"/>
    <col min="5119" max="5119" width="4" customWidth="1"/>
    <col min="5120" max="5120" width="5" customWidth="1"/>
    <col min="5121" max="5121" width="9" customWidth="1"/>
    <col min="5122" max="5122" width="2" customWidth="1"/>
    <col min="5123" max="5123" width="7" customWidth="1"/>
    <col min="5124" max="5124" width="9" customWidth="1"/>
    <col min="5125" max="5360" width="9.109375" customWidth="1"/>
    <col min="5361" max="5363" width="9" customWidth="1"/>
    <col min="5364" max="5364" width="3" customWidth="1"/>
    <col min="5365" max="5365" width="6" customWidth="1"/>
    <col min="5366" max="5366" width="9" customWidth="1"/>
    <col min="5367" max="5367" width="1" customWidth="1"/>
    <col min="5368" max="5369" width="9.109375" customWidth="1"/>
    <col min="5370" max="5370" width="1" customWidth="1"/>
    <col min="5371" max="5371" width="9" customWidth="1"/>
    <col min="5372" max="5372" width="6" customWidth="1"/>
    <col min="5373" max="5373" width="3" customWidth="1"/>
    <col min="5374" max="5374" width="9" customWidth="1"/>
    <col min="5375" max="5375" width="4" customWidth="1"/>
    <col min="5376" max="5376" width="5" customWidth="1"/>
    <col min="5377" max="5377" width="9" customWidth="1"/>
    <col min="5378" max="5378" width="2" customWidth="1"/>
    <col min="5379" max="5379" width="7" customWidth="1"/>
    <col min="5380" max="5380" width="9" customWidth="1"/>
    <col min="5381" max="5616" width="9.109375" customWidth="1"/>
    <col min="5617" max="5619" width="9" customWidth="1"/>
    <col min="5620" max="5620" width="3" customWidth="1"/>
    <col min="5621" max="5621" width="6" customWidth="1"/>
    <col min="5622" max="5622" width="9" customWidth="1"/>
    <col min="5623" max="5623" width="1" customWidth="1"/>
    <col min="5624" max="5625" width="9.109375" customWidth="1"/>
    <col min="5626" max="5626" width="1" customWidth="1"/>
    <col min="5627" max="5627" width="9" customWidth="1"/>
    <col min="5628" max="5628" width="6" customWidth="1"/>
    <col min="5629" max="5629" width="3" customWidth="1"/>
    <col min="5630" max="5630" width="9" customWidth="1"/>
    <col min="5631" max="5631" width="4" customWidth="1"/>
    <col min="5632" max="5632" width="5" customWidth="1"/>
    <col min="5633" max="5633" width="9" customWidth="1"/>
    <col min="5634" max="5634" width="2" customWidth="1"/>
    <col min="5635" max="5635" width="7" customWidth="1"/>
    <col min="5636" max="5636" width="9" customWidth="1"/>
    <col min="5637" max="5872" width="9.109375" customWidth="1"/>
    <col min="5873" max="5875" width="9" customWidth="1"/>
    <col min="5876" max="5876" width="3" customWidth="1"/>
    <col min="5877" max="5877" width="6" customWidth="1"/>
    <col min="5878" max="5878" width="9" customWidth="1"/>
    <col min="5879" max="5879" width="1" customWidth="1"/>
    <col min="5880" max="5881" width="9.109375" customWidth="1"/>
    <col min="5882" max="5882" width="1" customWidth="1"/>
    <col min="5883" max="5883" width="9" customWidth="1"/>
    <col min="5884" max="5884" width="6" customWidth="1"/>
    <col min="5885" max="5885" width="3" customWidth="1"/>
    <col min="5886" max="5886" width="9" customWidth="1"/>
    <col min="5887" max="5887" width="4" customWidth="1"/>
    <col min="5888" max="5888" width="5" customWidth="1"/>
    <col min="5889" max="5889" width="9" customWidth="1"/>
    <col min="5890" max="5890" width="2" customWidth="1"/>
    <col min="5891" max="5891" width="7" customWidth="1"/>
    <col min="5892" max="5892" width="9" customWidth="1"/>
    <col min="5893" max="6128" width="9.109375" customWidth="1"/>
    <col min="6129" max="6131" width="9" customWidth="1"/>
    <col min="6132" max="6132" width="3" customWidth="1"/>
    <col min="6133" max="6133" width="6" customWidth="1"/>
    <col min="6134" max="6134" width="9" customWidth="1"/>
    <col min="6135" max="6135" width="1" customWidth="1"/>
    <col min="6136" max="6137" width="9.109375" customWidth="1"/>
    <col min="6138" max="6138" width="1" customWidth="1"/>
    <col min="6139" max="6139" width="9" customWidth="1"/>
    <col min="6140" max="6140" width="6" customWidth="1"/>
    <col min="6141" max="6141" width="3" customWidth="1"/>
    <col min="6142" max="6142" width="9" customWidth="1"/>
    <col min="6143" max="6143" width="4" customWidth="1"/>
    <col min="6144" max="6144" width="5" customWidth="1"/>
    <col min="6145" max="6145" width="9" customWidth="1"/>
    <col min="6146" max="6146" width="2" customWidth="1"/>
    <col min="6147" max="6147" width="7" customWidth="1"/>
    <col min="6148" max="6148" width="9" customWidth="1"/>
    <col min="6149" max="6384" width="9.109375" customWidth="1"/>
    <col min="6385" max="6387" width="9" customWidth="1"/>
    <col min="6388" max="6388" width="3" customWidth="1"/>
    <col min="6389" max="6389" width="6" customWidth="1"/>
    <col min="6390" max="6390" width="9" customWidth="1"/>
    <col min="6391" max="6391" width="1" customWidth="1"/>
    <col min="6392" max="6393" width="9.109375" customWidth="1"/>
    <col min="6394" max="6394" width="1" customWidth="1"/>
    <col min="6395" max="6395" width="9" customWidth="1"/>
    <col min="6396" max="6396" width="6" customWidth="1"/>
    <col min="6397" max="6397" width="3" customWidth="1"/>
    <col min="6398" max="6398" width="9" customWidth="1"/>
    <col min="6399" max="6399" width="4" customWidth="1"/>
    <col min="6400" max="6400" width="5" customWidth="1"/>
    <col min="6401" max="6401" width="9" customWidth="1"/>
    <col min="6402" max="6402" width="2" customWidth="1"/>
    <col min="6403" max="6403" width="7" customWidth="1"/>
    <col min="6404" max="6404" width="9" customWidth="1"/>
    <col min="6405" max="6640" width="9.109375" customWidth="1"/>
    <col min="6641" max="6643" width="9" customWidth="1"/>
    <col min="6644" max="6644" width="3" customWidth="1"/>
    <col min="6645" max="6645" width="6" customWidth="1"/>
    <col min="6646" max="6646" width="9" customWidth="1"/>
    <col min="6647" max="6647" width="1" customWidth="1"/>
    <col min="6648" max="6649" width="9.109375" customWidth="1"/>
    <col min="6650" max="6650" width="1" customWidth="1"/>
    <col min="6651" max="6651" width="9" customWidth="1"/>
    <col min="6652" max="6652" width="6" customWidth="1"/>
    <col min="6653" max="6653" width="3" customWidth="1"/>
    <col min="6654" max="6654" width="9" customWidth="1"/>
    <col min="6655" max="6655" width="4" customWidth="1"/>
    <col min="6656" max="6656" width="5" customWidth="1"/>
    <col min="6657" max="6657" width="9" customWidth="1"/>
    <col min="6658" max="6658" width="2" customWidth="1"/>
    <col min="6659" max="6659" width="7" customWidth="1"/>
    <col min="6660" max="6660" width="9" customWidth="1"/>
    <col min="6661" max="6896" width="9.109375" customWidth="1"/>
    <col min="6897" max="6899" width="9" customWidth="1"/>
    <col min="6900" max="6900" width="3" customWidth="1"/>
    <col min="6901" max="6901" width="6" customWidth="1"/>
    <col min="6902" max="6902" width="9" customWidth="1"/>
    <col min="6903" max="6903" width="1" customWidth="1"/>
    <col min="6904" max="6905" width="9.109375" customWidth="1"/>
    <col min="6906" max="6906" width="1" customWidth="1"/>
    <col min="6907" max="6907" width="9" customWidth="1"/>
    <col min="6908" max="6908" width="6" customWidth="1"/>
    <col min="6909" max="6909" width="3" customWidth="1"/>
    <col min="6910" max="6910" width="9" customWidth="1"/>
    <col min="6911" max="6911" width="4" customWidth="1"/>
    <col min="6912" max="6912" width="5" customWidth="1"/>
    <col min="6913" max="6913" width="9" customWidth="1"/>
    <col min="6914" max="6914" width="2" customWidth="1"/>
    <col min="6915" max="6915" width="7" customWidth="1"/>
    <col min="6916" max="6916" width="9" customWidth="1"/>
    <col min="6917" max="7152" width="9.109375" customWidth="1"/>
    <col min="7153" max="7155" width="9" customWidth="1"/>
    <col min="7156" max="7156" width="3" customWidth="1"/>
    <col min="7157" max="7157" width="6" customWidth="1"/>
    <col min="7158" max="7158" width="9" customWidth="1"/>
    <col min="7159" max="7159" width="1" customWidth="1"/>
    <col min="7160" max="7161" width="9.109375" customWidth="1"/>
    <col min="7162" max="7162" width="1" customWidth="1"/>
    <col min="7163" max="7163" width="9" customWidth="1"/>
    <col min="7164" max="7164" width="6" customWidth="1"/>
    <col min="7165" max="7165" width="3" customWidth="1"/>
    <col min="7166" max="7166" width="9" customWidth="1"/>
    <col min="7167" max="7167" width="4" customWidth="1"/>
    <col min="7168" max="7168" width="5" customWidth="1"/>
    <col min="7169" max="7169" width="9" customWidth="1"/>
    <col min="7170" max="7170" width="2" customWidth="1"/>
    <col min="7171" max="7171" width="7" customWidth="1"/>
    <col min="7172" max="7172" width="9" customWidth="1"/>
    <col min="7173" max="7408" width="9.109375" customWidth="1"/>
    <col min="7409" max="7411" width="9" customWidth="1"/>
    <col min="7412" max="7412" width="3" customWidth="1"/>
    <col min="7413" max="7413" width="6" customWidth="1"/>
    <col min="7414" max="7414" width="9" customWidth="1"/>
    <col min="7415" max="7415" width="1" customWidth="1"/>
    <col min="7416" max="7417" width="9.109375" customWidth="1"/>
    <col min="7418" max="7418" width="1" customWidth="1"/>
    <col min="7419" max="7419" width="9" customWidth="1"/>
    <col min="7420" max="7420" width="6" customWidth="1"/>
    <col min="7421" max="7421" width="3" customWidth="1"/>
    <col min="7422" max="7422" width="9" customWidth="1"/>
    <col min="7423" max="7423" width="4" customWidth="1"/>
    <col min="7424" max="7424" width="5" customWidth="1"/>
    <col min="7425" max="7425" width="9" customWidth="1"/>
    <col min="7426" max="7426" width="2" customWidth="1"/>
    <col min="7427" max="7427" width="7" customWidth="1"/>
    <col min="7428" max="7428" width="9" customWidth="1"/>
    <col min="7429" max="7664" width="9.109375" customWidth="1"/>
    <col min="7665" max="7667" width="9" customWidth="1"/>
    <col min="7668" max="7668" width="3" customWidth="1"/>
    <col min="7669" max="7669" width="6" customWidth="1"/>
    <col min="7670" max="7670" width="9" customWidth="1"/>
    <col min="7671" max="7671" width="1" customWidth="1"/>
    <col min="7672" max="7673" width="9.109375" customWidth="1"/>
    <col min="7674" max="7674" width="1" customWidth="1"/>
    <col min="7675" max="7675" width="9" customWidth="1"/>
    <col min="7676" max="7676" width="6" customWidth="1"/>
    <col min="7677" max="7677" width="3" customWidth="1"/>
    <col min="7678" max="7678" width="9" customWidth="1"/>
    <col min="7679" max="7679" width="4" customWidth="1"/>
    <col min="7680" max="7680" width="5" customWidth="1"/>
    <col min="7681" max="7681" width="9" customWidth="1"/>
    <col min="7682" max="7682" width="2" customWidth="1"/>
    <col min="7683" max="7683" width="7" customWidth="1"/>
    <col min="7684" max="7684" width="9" customWidth="1"/>
    <col min="7685" max="7920" width="9.109375" customWidth="1"/>
    <col min="7921" max="7923" width="9" customWidth="1"/>
    <col min="7924" max="7924" width="3" customWidth="1"/>
    <col min="7925" max="7925" width="6" customWidth="1"/>
    <col min="7926" max="7926" width="9" customWidth="1"/>
    <col min="7927" max="7927" width="1" customWidth="1"/>
    <col min="7928" max="7929" width="9.109375" customWidth="1"/>
    <col min="7930" max="7930" width="1" customWidth="1"/>
    <col min="7931" max="7931" width="9" customWidth="1"/>
    <col min="7932" max="7932" width="6" customWidth="1"/>
    <col min="7933" max="7933" width="3" customWidth="1"/>
    <col min="7934" max="7934" width="9" customWidth="1"/>
    <col min="7935" max="7935" width="4" customWidth="1"/>
    <col min="7936" max="7936" width="5" customWidth="1"/>
    <col min="7937" max="7937" width="9" customWidth="1"/>
    <col min="7938" max="7938" width="2" customWidth="1"/>
    <col min="7939" max="7939" width="7" customWidth="1"/>
    <col min="7940" max="7940" width="9" customWidth="1"/>
    <col min="7941" max="8176" width="9.109375" customWidth="1"/>
    <col min="8177" max="8179" width="9" customWidth="1"/>
    <col min="8180" max="8180" width="3" customWidth="1"/>
    <col min="8181" max="8181" width="6" customWidth="1"/>
    <col min="8182" max="8182" width="9" customWidth="1"/>
    <col min="8183" max="8183" width="1" customWidth="1"/>
    <col min="8184" max="8185" width="9.109375" customWidth="1"/>
    <col min="8186" max="8186" width="1" customWidth="1"/>
    <col min="8187" max="8187" width="9" customWidth="1"/>
    <col min="8188" max="8188" width="6" customWidth="1"/>
    <col min="8189" max="8189" width="3" customWidth="1"/>
    <col min="8190" max="8190" width="9" customWidth="1"/>
    <col min="8191" max="8191" width="4" customWidth="1"/>
    <col min="8192" max="8192" width="5" customWidth="1"/>
    <col min="8193" max="8193" width="9" customWidth="1"/>
    <col min="8194" max="8194" width="2" customWidth="1"/>
    <col min="8195" max="8195" width="7" customWidth="1"/>
    <col min="8196" max="8196" width="9" customWidth="1"/>
    <col min="8197" max="8432" width="9.109375" customWidth="1"/>
    <col min="8433" max="8435" width="9" customWidth="1"/>
    <col min="8436" max="8436" width="3" customWidth="1"/>
    <col min="8437" max="8437" width="6" customWidth="1"/>
    <col min="8438" max="8438" width="9" customWidth="1"/>
    <col min="8439" max="8439" width="1" customWidth="1"/>
    <col min="8440" max="8441" width="9.109375" customWidth="1"/>
    <col min="8442" max="8442" width="1" customWidth="1"/>
    <col min="8443" max="8443" width="9" customWidth="1"/>
    <col min="8444" max="8444" width="6" customWidth="1"/>
    <col min="8445" max="8445" width="3" customWidth="1"/>
    <col min="8446" max="8446" width="9" customWidth="1"/>
    <col min="8447" max="8447" width="4" customWidth="1"/>
    <col min="8448" max="8448" width="5" customWidth="1"/>
    <col min="8449" max="8449" width="9" customWidth="1"/>
    <col min="8450" max="8450" width="2" customWidth="1"/>
    <col min="8451" max="8451" width="7" customWidth="1"/>
    <col min="8452" max="8452" width="9" customWidth="1"/>
    <col min="8453" max="8688" width="9.109375" customWidth="1"/>
    <col min="8689" max="8691" width="9" customWidth="1"/>
    <col min="8692" max="8692" width="3" customWidth="1"/>
    <col min="8693" max="8693" width="6" customWidth="1"/>
    <col min="8694" max="8694" width="9" customWidth="1"/>
    <col min="8695" max="8695" width="1" customWidth="1"/>
    <col min="8696" max="8697" width="9.109375" customWidth="1"/>
    <col min="8698" max="8698" width="1" customWidth="1"/>
    <col min="8699" max="8699" width="9" customWidth="1"/>
    <col min="8700" max="8700" width="6" customWidth="1"/>
    <col min="8701" max="8701" width="3" customWidth="1"/>
    <col min="8702" max="8702" width="9" customWidth="1"/>
    <col min="8703" max="8703" width="4" customWidth="1"/>
    <col min="8704" max="8704" width="5" customWidth="1"/>
    <col min="8705" max="8705" width="9" customWidth="1"/>
    <col min="8706" max="8706" width="2" customWidth="1"/>
    <col min="8707" max="8707" width="7" customWidth="1"/>
    <col min="8708" max="8708" width="9" customWidth="1"/>
    <col min="8709" max="8944" width="9.109375" customWidth="1"/>
    <col min="8945" max="8947" width="9" customWidth="1"/>
    <col min="8948" max="8948" width="3" customWidth="1"/>
    <col min="8949" max="8949" width="6" customWidth="1"/>
    <col min="8950" max="8950" width="9" customWidth="1"/>
    <col min="8951" max="8951" width="1" customWidth="1"/>
    <col min="8952" max="8953" width="9.109375" customWidth="1"/>
    <col min="8954" max="8954" width="1" customWidth="1"/>
    <col min="8955" max="8955" width="9" customWidth="1"/>
    <col min="8956" max="8956" width="6" customWidth="1"/>
    <col min="8957" max="8957" width="3" customWidth="1"/>
    <col min="8958" max="8958" width="9" customWidth="1"/>
    <col min="8959" max="8959" width="4" customWidth="1"/>
    <col min="8960" max="8960" width="5" customWidth="1"/>
    <col min="8961" max="8961" width="9" customWidth="1"/>
    <col min="8962" max="8962" width="2" customWidth="1"/>
    <col min="8963" max="8963" width="7" customWidth="1"/>
    <col min="8964" max="8964" width="9" customWidth="1"/>
    <col min="8965" max="9200" width="9.109375" customWidth="1"/>
    <col min="9201" max="9203" width="9" customWidth="1"/>
    <col min="9204" max="9204" width="3" customWidth="1"/>
    <col min="9205" max="9205" width="6" customWidth="1"/>
    <col min="9206" max="9206" width="9" customWidth="1"/>
    <col min="9207" max="9207" width="1" customWidth="1"/>
    <col min="9208" max="9209" width="9.109375" customWidth="1"/>
    <col min="9210" max="9210" width="1" customWidth="1"/>
    <col min="9211" max="9211" width="9" customWidth="1"/>
    <col min="9212" max="9212" width="6" customWidth="1"/>
    <col min="9213" max="9213" width="3" customWidth="1"/>
    <col min="9214" max="9214" width="9" customWidth="1"/>
    <col min="9215" max="9215" width="4" customWidth="1"/>
    <col min="9216" max="9216" width="5" customWidth="1"/>
    <col min="9217" max="9217" width="9" customWidth="1"/>
    <col min="9218" max="9218" width="2" customWidth="1"/>
    <col min="9219" max="9219" width="7" customWidth="1"/>
    <col min="9220" max="9220" width="9" customWidth="1"/>
    <col min="9221" max="9456" width="9.109375" customWidth="1"/>
    <col min="9457" max="9459" width="9" customWidth="1"/>
    <col min="9460" max="9460" width="3" customWidth="1"/>
    <col min="9461" max="9461" width="6" customWidth="1"/>
    <col min="9462" max="9462" width="9" customWidth="1"/>
    <col min="9463" max="9463" width="1" customWidth="1"/>
    <col min="9464" max="9465" width="9.109375" customWidth="1"/>
    <col min="9466" max="9466" width="1" customWidth="1"/>
    <col min="9467" max="9467" width="9" customWidth="1"/>
    <col min="9468" max="9468" width="6" customWidth="1"/>
    <col min="9469" max="9469" width="3" customWidth="1"/>
    <col min="9470" max="9470" width="9" customWidth="1"/>
    <col min="9471" max="9471" width="4" customWidth="1"/>
    <col min="9472" max="9472" width="5" customWidth="1"/>
    <col min="9473" max="9473" width="9" customWidth="1"/>
    <col min="9474" max="9474" width="2" customWidth="1"/>
    <col min="9475" max="9475" width="7" customWidth="1"/>
    <col min="9476" max="9476" width="9" customWidth="1"/>
    <col min="9477" max="9712" width="9.109375" customWidth="1"/>
    <col min="9713" max="9715" width="9" customWidth="1"/>
    <col min="9716" max="9716" width="3" customWidth="1"/>
    <col min="9717" max="9717" width="6" customWidth="1"/>
    <col min="9718" max="9718" width="9" customWidth="1"/>
    <col min="9719" max="9719" width="1" customWidth="1"/>
    <col min="9720" max="9721" width="9.109375" customWidth="1"/>
    <col min="9722" max="9722" width="1" customWidth="1"/>
    <col min="9723" max="9723" width="9" customWidth="1"/>
    <col min="9724" max="9724" width="6" customWidth="1"/>
    <col min="9725" max="9725" width="3" customWidth="1"/>
    <col min="9726" max="9726" width="9" customWidth="1"/>
    <col min="9727" max="9727" width="4" customWidth="1"/>
    <col min="9728" max="9728" width="5" customWidth="1"/>
    <col min="9729" max="9729" width="9" customWidth="1"/>
    <col min="9730" max="9730" width="2" customWidth="1"/>
    <col min="9731" max="9731" width="7" customWidth="1"/>
    <col min="9732" max="9732" width="9" customWidth="1"/>
    <col min="9733" max="9968" width="9.109375" customWidth="1"/>
    <col min="9969" max="9971" width="9" customWidth="1"/>
    <col min="9972" max="9972" width="3" customWidth="1"/>
    <col min="9973" max="9973" width="6" customWidth="1"/>
    <col min="9974" max="9974" width="9" customWidth="1"/>
    <col min="9975" max="9975" width="1" customWidth="1"/>
    <col min="9976" max="9977" width="9.109375" customWidth="1"/>
    <col min="9978" max="9978" width="1" customWidth="1"/>
    <col min="9979" max="9979" width="9" customWidth="1"/>
    <col min="9980" max="9980" width="6" customWidth="1"/>
    <col min="9981" max="9981" width="3" customWidth="1"/>
    <col min="9982" max="9982" width="9" customWidth="1"/>
    <col min="9983" max="9983" width="4" customWidth="1"/>
    <col min="9984" max="9984" width="5" customWidth="1"/>
    <col min="9985" max="9985" width="9" customWidth="1"/>
    <col min="9986" max="9986" width="2" customWidth="1"/>
    <col min="9987" max="9987" width="7" customWidth="1"/>
    <col min="9988" max="9988" width="9" customWidth="1"/>
    <col min="9989" max="10224" width="9.109375" customWidth="1"/>
    <col min="10225" max="10227" width="9" customWidth="1"/>
    <col min="10228" max="10228" width="3" customWidth="1"/>
    <col min="10229" max="10229" width="6" customWidth="1"/>
    <col min="10230" max="10230" width="9" customWidth="1"/>
    <col min="10231" max="10231" width="1" customWidth="1"/>
    <col min="10232" max="10233" width="9.109375" customWidth="1"/>
    <col min="10234" max="10234" width="1" customWidth="1"/>
    <col min="10235" max="10235" width="9" customWidth="1"/>
    <col min="10236" max="10236" width="6" customWidth="1"/>
    <col min="10237" max="10237" width="3" customWidth="1"/>
    <col min="10238" max="10238" width="9" customWidth="1"/>
    <col min="10239" max="10239" width="4" customWidth="1"/>
    <col min="10240" max="10240" width="5" customWidth="1"/>
    <col min="10241" max="10241" width="9" customWidth="1"/>
    <col min="10242" max="10242" width="2" customWidth="1"/>
    <col min="10243" max="10243" width="7" customWidth="1"/>
    <col min="10244" max="10244" width="9" customWidth="1"/>
    <col min="10245" max="10480" width="9.109375" customWidth="1"/>
    <col min="10481" max="10483" width="9" customWidth="1"/>
    <col min="10484" max="10484" width="3" customWidth="1"/>
    <col min="10485" max="10485" width="6" customWidth="1"/>
    <col min="10486" max="10486" width="9" customWidth="1"/>
    <col min="10487" max="10487" width="1" customWidth="1"/>
    <col min="10488" max="10489" width="9.109375" customWidth="1"/>
    <col min="10490" max="10490" width="1" customWidth="1"/>
    <col min="10491" max="10491" width="9" customWidth="1"/>
    <col min="10492" max="10492" width="6" customWidth="1"/>
    <col min="10493" max="10493" width="3" customWidth="1"/>
    <col min="10494" max="10494" width="9" customWidth="1"/>
    <col min="10495" max="10495" width="4" customWidth="1"/>
    <col min="10496" max="10496" width="5" customWidth="1"/>
    <col min="10497" max="10497" width="9" customWidth="1"/>
    <col min="10498" max="10498" width="2" customWidth="1"/>
    <col min="10499" max="10499" width="7" customWidth="1"/>
    <col min="10500" max="10500" width="9" customWidth="1"/>
    <col min="10501" max="10736" width="9.109375" customWidth="1"/>
    <col min="10737" max="10739" width="9" customWidth="1"/>
    <col min="10740" max="10740" width="3" customWidth="1"/>
    <col min="10741" max="10741" width="6" customWidth="1"/>
    <col min="10742" max="10742" width="9" customWidth="1"/>
    <col min="10743" max="10743" width="1" customWidth="1"/>
    <col min="10744" max="10745" width="9.109375" customWidth="1"/>
    <col min="10746" max="10746" width="1" customWidth="1"/>
    <col min="10747" max="10747" width="9" customWidth="1"/>
    <col min="10748" max="10748" width="6" customWidth="1"/>
    <col min="10749" max="10749" width="3" customWidth="1"/>
    <col min="10750" max="10750" width="9" customWidth="1"/>
    <col min="10751" max="10751" width="4" customWidth="1"/>
    <col min="10752" max="10752" width="5" customWidth="1"/>
    <col min="10753" max="10753" width="9" customWidth="1"/>
    <col min="10754" max="10754" width="2" customWidth="1"/>
    <col min="10755" max="10755" width="7" customWidth="1"/>
    <col min="10756" max="10756" width="9" customWidth="1"/>
    <col min="10757" max="10992" width="9.109375" customWidth="1"/>
    <col min="10993" max="10995" width="9" customWidth="1"/>
    <col min="10996" max="10996" width="3" customWidth="1"/>
    <col min="10997" max="10997" width="6" customWidth="1"/>
    <col min="10998" max="10998" width="9" customWidth="1"/>
    <col min="10999" max="10999" width="1" customWidth="1"/>
    <col min="11000" max="11001" width="9.109375" customWidth="1"/>
    <col min="11002" max="11002" width="1" customWidth="1"/>
    <col min="11003" max="11003" width="9" customWidth="1"/>
    <col min="11004" max="11004" width="6" customWidth="1"/>
    <col min="11005" max="11005" width="3" customWidth="1"/>
    <col min="11006" max="11006" width="9" customWidth="1"/>
    <col min="11007" max="11007" width="4" customWidth="1"/>
    <col min="11008" max="11008" width="5" customWidth="1"/>
    <col min="11009" max="11009" width="9" customWidth="1"/>
    <col min="11010" max="11010" width="2" customWidth="1"/>
    <col min="11011" max="11011" width="7" customWidth="1"/>
    <col min="11012" max="11012" width="9" customWidth="1"/>
    <col min="11013" max="11248" width="9.109375" customWidth="1"/>
    <col min="11249" max="11251" width="9" customWidth="1"/>
    <col min="11252" max="11252" width="3" customWidth="1"/>
    <col min="11253" max="11253" width="6" customWidth="1"/>
    <col min="11254" max="11254" width="9" customWidth="1"/>
    <col min="11255" max="11255" width="1" customWidth="1"/>
    <col min="11256" max="11257" width="9.109375" customWidth="1"/>
    <col min="11258" max="11258" width="1" customWidth="1"/>
    <col min="11259" max="11259" width="9" customWidth="1"/>
    <col min="11260" max="11260" width="6" customWidth="1"/>
    <col min="11261" max="11261" width="3" customWidth="1"/>
    <col min="11262" max="11262" width="9" customWidth="1"/>
    <col min="11263" max="11263" width="4" customWidth="1"/>
    <col min="11264" max="11264" width="5" customWidth="1"/>
    <col min="11265" max="11265" width="9" customWidth="1"/>
    <col min="11266" max="11266" width="2" customWidth="1"/>
    <col min="11267" max="11267" width="7" customWidth="1"/>
    <col min="11268" max="11268" width="9" customWidth="1"/>
    <col min="11269" max="11504" width="9.109375" customWidth="1"/>
    <col min="11505" max="11507" width="9" customWidth="1"/>
    <col min="11508" max="11508" width="3" customWidth="1"/>
    <col min="11509" max="11509" width="6" customWidth="1"/>
    <col min="11510" max="11510" width="9" customWidth="1"/>
    <col min="11511" max="11511" width="1" customWidth="1"/>
    <col min="11512" max="11513" width="9.109375" customWidth="1"/>
    <col min="11514" max="11514" width="1" customWidth="1"/>
    <col min="11515" max="11515" width="9" customWidth="1"/>
    <col min="11516" max="11516" width="6" customWidth="1"/>
    <col min="11517" max="11517" width="3" customWidth="1"/>
    <col min="11518" max="11518" width="9" customWidth="1"/>
    <col min="11519" max="11519" width="4" customWidth="1"/>
    <col min="11520" max="11520" width="5" customWidth="1"/>
    <col min="11521" max="11521" width="9" customWidth="1"/>
    <col min="11522" max="11522" width="2" customWidth="1"/>
    <col min="11523" max="11523" width="7" customWidth="1"/>
    <col min="11524" max="11524" width="9" customWidth="1"/>
    <col min="11525" max="11760" width="9.109375" customWidth="1"/>
    <col min="11761" max="11763" width="9" customWidth="1"/>
    <col min="11764" max="11764" width="3" customWidth="1"/>
    <col min="11765" max="11765" width="6" customWidth="1"/>
    <col min="11766" max="11766" width="9" customWidth="1"/>
    <col min="11767" max="11767" width="1" customWidth="1"/>
    <col min="11768" max="11769" width="9.109375" customWidth="1"/>
    <col min="11770" max="11770" width="1" customWidth="1"/>
    <col min="11771" max="11771" width="9" customWidth="1"/>
    <col min="11772" max="11772" width="6" customWidth="1"/>
    <col min="11773" max="11773" width="3" customWidth="1"/>
    <col min="11774" max="11774" width="9" customWidth="1"/>
    <col min="11775" max="11775" width="4" customWidth="1"/>
    <col min="11776" max="11776" width="5" customWidth="1"/>
    <col min="11777" max="11777" width="9" customWidth="1"/>
    <col min="11778" max="11778" width="2" customWidth="1"/>
    <col min="11779" max="11779" width="7" customWidth="1"/>
    <col min="11780" max="11780" width="9" customWidth="1"/>
    <col min="11781" max="12016" width="9.109375" customWidth="1"/>
    <col min="12017" max="12019" width="9" customWidth="1"/>
    <col min="12020" max="12020" width="3" customWidth="1"/>
    <col min="12021" max="12021" width="6" customWidth="1"/>
    <col min="12022" max="12022" width="9" customWidth="1"/>
    <col min="12023" max="12023" width="1" customWidth="1"/>
    <col min="12024" max="12025" width="9.109375" customWidth="1"/>
    <col min="12026" max="12026" width="1" customWidth="1"/>
    <col min="12027" max="12027" width="9" customWidth="1"/>
    <col min="12028" max="12028" width="6" customWidth="1"/>
    <col min="12029" max="12029" width="3" customWidth="1"/>
    <col min="12030" max="12030" width="9" customWidth="1"/>
    <col min="12031" max="12031" width="4" customWidth="1"/>
    <col min="12032" max="12032" width="5" customWidth="1"/>
    <col min="12033" max="12033" width="9" customWidth="1"/>
    <col min="12034" max="12034" width="2" customWidth="1"/>
    <col min="12035" max="12035" width="7" customWidth="1"/>
    <col min="12036" max="12036" width="9" customWidth="1"/>
    <col min="12037" max="12272" width="9.109375" customWidth="1"/>
    <col min="12273" max="12275" width="9" customWidth="1"/>
    <col min="12276" max="12276" width="3" customWidth="1"/>
    <col min="12277" max="12277" width="6" customWidth="1"/>
    <col min="12278" max="12278" width="9" customWidth="1"/>
    <col min="12279" max="12279" width="1" customWidth="1"/>
    <col min="12280" max="12281" width="9.109375" customWidth="1"/>
    <col min="12282" max="12282" width="1" customWidth="1"/>
    <col min="12283" max="12283" width="9" customWidth="1"/>
    <col min="12284" max="12284" width="6" customWidth="1"/>
    <col min="12285" max="12285" width="3" customWidth="1"/>
    <col min="12286" max="12286" width="9" customWidth="1"/>
    <col min="12287" max="12287" width="4" customWidth="1"/>
    <col min="12288" max="12288" width="5" customWidth="1"/>
    <col min="12289" max="12289" width="9" customWidth="1"/>
    <col min="12290" max="12290" width="2" customWidth="1"/>
    <col min="12291" max="12291" width="7" customWidth="1"/>
    <col min="12292" max="12292" width="9" customWidth="1"/>
    <col min="12293" max="12528" width="9.109375" customWidth="1"/>
    <col min="12529" max="12531" width="9" customWidth="1"/>
    <col min="12532" max="12532" width="3" customWidth="1"/>
    <col min="12533" max="12533" width="6" customWidth="1"/>
    <col min="12534" max="12534" width="9" customWidth="1"/>
    <col min="12535" max="12535" width="1" customWidth="1"/>
    <col min="12536" max="12537" width="9.109375" customWidth="1"/>
    <col min="12538" max="12538" width="1" customWidth="1"/>
    <col min="12539" max="12539" width="9" customWidth="1"/>
    <col min="12540" max="12540" width="6" customWidth="1"/>
    <col min="12541" max="12541" width="3" customWidth="1"/>
    <col min="12542" max="12542" width="9" customWidth="1"/>
    <col min="12543" max="12543" width="4" customWidth="1"/>
    <col min="12544" max="12544" width="5" customWidth="1"/>
    <col min="12545" max="12545" width="9" customWidth="1"/>
    <col min="12546" max="12546" width="2" customWidth="1"/>
    <col min="12547" max="12547" width="7" customWidth="1"/>
    <col min="12548" max="12548" width="9" customWidth="1"/>
    <col min="12549" max="12784" width="9.109375" customWidth="1"/>
    <col min="12785" max="12787" width="9" customWidth="1"/>
    <col min="12788" max="12788" width="3" customWidth="1"/>
    <col min="12789" max="12789" width="6" customWidth="1"/>
    <col min="12790" max="12790" width="9" customWidth="1"/>
    <col min="12791" max="12791" width="1" customWidth="1"/>
    <col min="12792" max="12793" width="9.109375" customWidth="1"/>
    <col min="12794" max="12794" width="1" customWidth="1"/>
    <col min="12795" max="12795" width="9" customWidth="1"/>
    <col min="12796" max="12796" width="6" customWidth="1"/>
    <col min="12797" max="12797" width="3" customWidth="1"/>
    <col min="12798" max="12798" width="9" customWidth="1"/>
    <col min="12799" max="12799" width="4" customWidth="1"/>
    <col min="12800" max="12800" width="5" customWidth="1"/>
    <col min="12801" max="12801" width="9" customWidth="1"/>
    <col min="12802" max="12802" width="2" customWidth="1"/>
    <col min="12803" max="12803" width="7" customWidth="1"/>
    <col min="12804" max="12804" width="9" customWidth="1"/>
    <col min="12805" max="13040" width="9.109375" customWidth="1"/>
    <col min="13041" max="13043" width="9" customWidth="1"/>
    <col min="13044" max="13044" width="3" customWidth="1"/>
    <col min="13045" max="13045" width="6" customWidth="1"/>
    <col min="13046" max="13046" width="9" customWidth="1"/>
    <col min="13047" max="13047" width="1" customWidth="1"/>
    <col min="13048" max="13049" width="9.109375" customWidth="1"/>
    <col min="13050" max="13050" width="1" customWidth="1"/>
    <col min="13051" max="13051" width="9" customWidth="1"/>
    <col min="13052" max="13052" width="6" customWidth="1"/>
    <col min="13053" max="13053" width="3" customWidth="1"/>
    <col min="13054" max="13054" width="9" customWidth="1"/>
    <col min="13055" max="13055" width="4" customWidth="1"/>
    <col min="13056" max="13056" width="5" customWidth="1"/>
    <col min="13057" max="13057" width="9" customWidth="1"/>
    <col min="13058" max="13058" width="2" customWidth="1"/>
    <col min="13059" max="13059" width="7" customWidth="1"/>
    <col min="13060" max="13060" width="9" customWidth="1"/>
    <col min="13061" max="13296" width="9.109375" customWidth="1"/>
    <col min="13297" max="13299" width="9" customWidth="1"/>
    <col min="13300" max="13300" width="3" customWidth="1"/>
    <col min="13301" max="13301" width="6" customWidth="1"/>
    <col min="13302" max="13302" width="9" customWidth="1"/>
    <col min="13303" max="13303" width="1" customWidth="1"/>
    <col min="13304" max="13305" width="9.109375" customWidth="1"/>
    <col min="13306" max="13306" width="1" customWidth="1"/>
    <col min="13307" max="13307" width="9" customWidth="1"/>
    <col min="13308" max="13308" width="6" customWidth="1"/>
    <col min="13309" max="13309" width="3" customWidth="1"/>
    <col min="13310" max="13310" width="9" customWidth="1"/>
    <col min="13311" max="13311" width="4" customWidth="1"/>
    <col min="13312" max="13312" width="5" customWidth="1"/>
    <col min="13313" max="13313" width="9" customWidth="1"/>
    <col min="13314" max="13314" width="2" customWidth="1"/>
    <col min="13315" max="13315" width="7" customWidth="1"/>
    <col min="13316" max="13316" width="9" customWidth="1"/>
    <col min="13317" max="13552" width="9.109375" customWidth="1"/>
    <col min="13553" max="13555" width="9" customWidth="1"/>
    <col min="13556" max="13556" width="3" customWidth="1"/>
    <col min="13557" max="13557" width="6" customWidth="1"/>
    <col min="13558" max="13558" width="9" customWidth="1"/>
    <col min="13559" max="13559" width="1" customWidth="1"/>
    <col min="13560" max="13561" width="9.109375" customWidth="1"/>
    <col min="13562" max="13562" width="1" customWidth="1"/>
    <col min="13563" max="13563" width="9" customWidth="1"/>
    <col min="13564" max="13564" width="6" customWidth="1"/>
    <col min="13565" max="13565" width="3" customWidth="1"/>
    <col min="13566" max="13566" width="9" customWidth="1"/>
    <col min="13567" max="13567" width="4" customWidth="1"/>
    <col min="13568" max="13568" width="5" customWidth="1"/>
    <col min="13569" max="13569" width="9" customWidth="1"/>
    <col min="13570" max="13570" width="2" customWidth="1"/>
    <col min="13571" max="13571" width="7" customWidth="1"/>
    <col min="13572" max="13572" width="9" customWidth="1"/>
    <col min="13573" max="13808" width="9.109375" customWidth="1"/>
    <col min="13809" max="13811" width="9" customWidth="1"/>
    <col min="13812" max="13812" width="3" customWidth="1"/>
    <col min="13813" max="13813" width="6" customWidth="1"/>
    <col min="13814" max="13814" width="9" customWidth="1"/>
    <col min="13815" max="13815" width="1" customWidth="1"/>
    <col min="13816" max="13817" width="9.109375" customWidth="1"/>
    <col min="13818" max="13818" width="1" customWidth="1"/>
    <col min="13819" max="13819" width="9" customWidth="1"/>
    <col min="13820" max="13820" width="6" customWidth="1"/>
    <col min="13821" max="13821" width="3" customWidth="1"/>
    <col min="13822" max="13822" width="9" customWidth="1"/>
    <col min="13823" max="13823" width="4" customWidth="1"/>
    <col min="13824" max="13824" width="5" customWidth="1"/>
    <col min="13825" max="13825" width="9" customWidth="1"/>
    <col min="13826" max="13826" width="2" customWidth="1"/>
    <col min="13827" max="13827" width="7" customWidth="1"/>
    <col min="13828" max="13828" width="9" customWidth="1"/>
    <col min="13829" max="14064" width="9.109375" customWidth="1"/>
    <col min="14065" max="14067" width="9" customWidth="1"/>
    <col min="14068" max="14068" width="3" customWidth="1"/>
    <col min="14069" max="14069" width="6" customWidth="1"/>
    <col min="14070" max="14070" width="9" customWidth="1"/>
    <col min="14071" max="14071" width="1" customWidth="1"/>
    <col min="14072" max="14073" width="9.109375" customWidth="1"/>
    <col min="14074" max="14074" width="1" customWidth="1"/>
    <col min="14075" max="14075" width="9" customWidth="1"/>
    <col min="14076" max="14076" width="6" customWidth="1"/>
    <col min="14077" max="14077" width="3" customWidth="1"/>
    <col min="14078" max="14078" width="9" customWidth="1"/>
    <col min="14079" max="14079" width="4" customWidth="1"/>
    <col min="14080" max="14080" width="5" customWidth="1"/>
    <col min="14081" max="14081" width="9" customWidth="1"/>
    <col min="14082" max="14082" width="2" customWidth="1"/>
    <col min="14083" max="14083" width="7" customWidth="1"/>
    <col min="14084" max="14084" width="9" customWidth="1"/>
    <col min="14085" max="14320" width="9.109375" customWidth="1"/>
    <col min="14321" max="14323" width="9" customWidth="1"/>
    <col min="14324" max="14324" width="3" customWidth="1"/>
    <col min="14325" max="14325" width="6" customWidth="1"/>
    <col min="14326" max="14326" width="9" customWidth="1"/>
    <col min="14327" max="14327" width="1" customWidth="1"/>
    <col min="14328" max="14329" width="9.109375" customWidth="1"/>
    <col min="14330" max="14330" width="1" customWidth="1"/>
    <col min="14331" max="14331" width="9" customWidth="1"/>
    <col min="14332" max="14332" width="6" customWidth="1"/>
    <col min="14333" max="14333" width="3" customWidth="1"/>
    <col min="14334" max="14334" width="9" customWidth="1"/>
    <col min="14335" max="14335" width="4" customWidth="1"/>
    <col min="14336" max="14336" width="5" customWidth="1"/>
    <col min="14337" max="14337" width="9" customWidth="1"/>
    <col min="14338" max="14338" width="2" customWidth="1"/>
    <col min="14339" max="14339" width="7" customWidth="1"/>
    <col min="14340" max="14340" width="9" customWidth="1"/>
    <col min="14341" max="14576" width="9.109375" customWidth="1"/>
    <col min="14577" max="14579" width="9" customWidth="1"/>
    <col min="14580" max="14580" width="3" customWidth="1"/>
    <col min="14581" max="14581" width="6" customWidth="1"/>
    <col min="14582" max="14582" width="9" customWidth="1"/>
    <col min="14583" max="14583" width="1" customWidth="1"/>
    <col min="14584" max="14585" width="9.109375" customWidth="1"/>
    <col min="14586" max="14586" width="1" customWidth="1"/>
    <col min="14587" max="14587" width="9" customWidth="1"/>
    <col min="14588" max="14588" width="6" customWidth="1"/>
    <col min="14589" max="14589" width="3" customWidth="1"/>
    <col min="14590" max="14590" width="9" customWidth="1"/>
    <col min="14591" max="14591" width="4" customWidth="1"/>
    <col min="14592" max="14592" width="5" customWidth="1"/>
    <col min="14593" max="14593" width="9" customWidth="1"/>
    <col min="14594" max="14594" width="2" customWidth="1"/>
    <col min="14595" max="14595" width="7" customWidth="1"/>
    <col min="14596" max="14596" width="9" customWidth="1"/>
    <col min="14597" max="14832" width="9.109375" customWidth="1"/>
    <col min="14833" max="14835" width="9" customWidth="1"/>
    <col min="14836" max="14836" width="3" customWidth="1"/>
    <col min="14837" max="14837" width="6" customWidth="1"/>
    <col min="14838" max="14838" width="9" customWidth="1"/>
    <col min="14839" max="14839" width="1" customWidth="1"/>
    <col min="14840" max="14841" width="9.109375" customWidth="1"/>
    <col min="14842" max="14842" width="1" customWidth="1"/>
    <col min="14843" max="14843" width="9" customWidth="1"/>
    <col min="14844" max="14844" width="6" customWidth="1"/>
    <col min="14845" max="14845" width="3" customWidth="1"/>
    <col min="14846" max="14846" width="9" customWidth="1"/>
    <col min="14847" max="14847" width="4" customWidth="1"/>
    <col min="14848" max="14848" width="5" customWidth="1"/>
    <col min="14849" max="14849" width="9" customWidth="1"/>
    <col min="14850" max="14850" width="2" customWidth="1"/>
    <col min="14851" max="14851" width="7" customWidth="1"/>
    <col min="14852" max="14852" width="9" customWidth="1"/>
    <col min="14853" max="15088" width="9.109375" customWidth="1"/>
    <col min="15089" max="15091" width="9" customWidth="1"/>
    <col min="15092" max="15092" width="3" customWidth="1"/>
    <col min="15093" max="15093" width="6" customWidth="1"/>
    <col min="15094" max="15094" width="9" customWidth="1"/>
    <col min="15095" max="15095" width="1" customWidth="1"/>
    <col min="15096" max="15097" width="9.109375" customWidth="1"/>
    <col min="15098" max="15098" width="1" customWidth="1"/>
    <col min="15099" max="15099" width="9" customWidth="1"/>
    <col min="15100" max="15100" width="6" customWidth="1"/>
    <col min="15101" max="15101" width="3" customWidth="1"/>
    <col min="15102" max="15102" width="9" customWidth="1"/>
    <col min="15103" max="15103" width="4" customWidth="1"/>
    <col min="15104" max="15104" width="5" customWidth="1"/>
    <col min="15105" max="15105" width="9" customWidth="1"/>
    <col min="15106" max="15106" width="2" customWidth="1"/>
    <col min="15107" max="15107" width="7" customWidth="1"/>
    <col min="15108" max="15108" width="9" customWidth="1"/>
    <col min="15109" max="15344" width="9.109375" customWidth="1"/>
    <col min="15345" max="15347" width="9" customWidth="1"/>
    <col min="15348" max="15348" width="3" customWidth="1"/>
    <col min="15349" max="15349" width="6" customWidth="1"/>
    <col min="15350" max="15350" width="9" customWidth="1"/>
    <col min="15351" max="15351" width="1" customWidth="1"/>
    <col min="15352" max="15353" width="9.109375" customWidth="1"/>
    <col min="15354" max="15354" width="1" customWidth="1"/>
    <col min="15355" max="15355" width="9" customWidth="1"/>
    <col min="15356" max="15356" width="6" customWidth="1"/>
    <col min="15357" max="15357" width="3" customWidth="1"/>
    <col min="15358" max="15358" width="9" customWidth="1"/>
    <col min="15359" max="15359" width="4" customWidth="1"/>
    <col min="15360" max="15360" width="5" customWidth="1"/>
    <col min="15361" max="15361" width="9" customWidth="1"/>
    <col min="15362" max="15362" width="2" customWidth="1"/>
    <col min="15363" max="15363" width="7" customWidth="1"/>
    <col min="15364" max="15364" width="9" customWidth="1"/>
    <col min="15365" max="15600" width="9.109375" customWidth="1"/>
    <col min="15601" max="15603" width="9" customWidth="1"/>
    <col min="15604" max="15604" width="3" customWidth="1"/>
    <col min="15605" max="15605" width="6" customWidth="1"/>
    <col min="15606" max="15606" width="9" customWidth="1"/>
    <col min="15607" max="15607" width="1" customWidth="1"/>
    <col min="15608" max="15609" width="9.109375" customWidth="1"/>
    <col min="15610" max="15610" width="1" customWidth="1"/>
    <col min="15611" max="15611" width="9" customWidth="1"/>
    <col min="15612" max="15612" width="6" customWidth="1"/>
    <col min="15613" max="15613" width="3" customWidth="1"/>
    <col min="15614" max="15614" width="9" customWidth="1"/>
    <col min="15615" max="15615" width="4" customWidth="1"/>
    <col min="15616" max="15616" width="5" customWidth="1"/>
    <col min="15617" max="15617" width="9" customWidth="1"/>
    <col min="15618" max="15618" width="2" customWidth="1"/>
    <col min="15619" max="15619" width="7" customWidth="1"/>
    <col min="15620" max="15620" width="9" customWidth="1"/>
    <col min="15621" max="15856" width="9.109375" customWidth="1"/>
    <col min="15857" max="15859" width="9" customWidth="1"/>
    <col min="15860" max="15860" width="3" customWidth="1"/>
    <col min="15861" max="15861" width="6" customWidth="1"/>
    <col min="15862" max="15862" width="9" customWidth="1"/>
    <col min="15863" max="15863" width="1" customWidth="1"/>
    <col min="15864" max="15865" width="9.109375" customWidth="1"/>
    <col min="15866" max="15866" width="1" customWidth="1"/>
    <col min="15867" max="15867" width="9" customWidth="1"/>
    <col min="15868" max="15868" width="6" customWidth="1"/>
    <col min="15869" max="15869" width="3" customWidth="1"/>
    <col min="15870" max="15870" width="9" customWidth="1"/>
    <col min="15871" max="15871" width="4" customWidth="1"/>
    <col min="15872" max="15872" width="5" customWidth="1"/>
    <col min="15873" max="15873" width="9" customWidth="1"/>
    <col min="15874" max="15874" width="2" customWidth="1"/>
    <col min="15875" max="15875" width="7" customWidth="1"/>
    <col min="15876" max="15876" width="9" customWidth="1"/>
    <col min="15877" max="16112" width="9.109375" customWidth="1"/>
    <col min="16113" max="16115" width="9" customWidth="1"/>
    <col min="16116" max="16116" width="3" customWidth="1"/>
    <col min="16117" max="16117" width="6" customWidth="1"/>
    <col min="16118" max="16118" width="9" customWidth="1"/>
    <col min="16119" max="16119" width="1" customWidth="1"/>
    <col min="16120" max="16121" width="9.109375" customWidth="1"/>
    <col min="16122" max="16122" width="1" customWidth="1"/>
    <col min="16123" max="16123" width="9" customWidth="1"/>
    <col min="16124" max="16124" width="6" customWidth="1"/>
    <col min="16125" max="16125" width="3" customWidth="1"/>
    <col min="16126" max="16126" width="9" customWidth="1"/>
    <col min="16127" max="16127" width="4" customWidth="1"/>
    <col min="16128" max="16128" width="5" customWidth="1"/>
    <col min="16129" max="16129" width="9" customWidth="1"/>
    <col min="16130" max="16130" width="2" customWidth="1"/>
    <col min="16131" max="16131" width="7" customWidth="1"/>
    <col min="16132" max="16132" width="9" customWidth="1"/>
    <col min="16133" max="16368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496</v>
      </c>
    </row>
    <row r="3" spans="1:2" ht="11.25" customHeight="1" x14ac:dyDescent="0.3">
      <c r="A3" s="236" t="s">
        <v>410</v>
      </c>
    </row>
    <row r="4" spans="1:2" ht="15" hidden="1" customHeight="1" x14ac:dyDescent="0.3">
      <c r="A4"/>
      <c r="B4"/>
    </row>
    <row r="5" spans="1:2" ht="15" hidden="1" customHeight="1" x14ac:dyDescent="0.3">
      <c r="A5"/>
      <c r="B5"/>
    </row>
    <row r="6" spans="1:2" ht="15" hidden="1" customHeight="1" x14ac:dyDescent="0.3">
      <c r="A6"/>
      <c r="B6"/>
    </row>
    <row r="7" spans="1:2" ht="15" hidden="1" customHeight="1" x14ac:dyDescent="0.3">
      <c r="A7"/>
      <c r="B7"/>
    </row>
    <row r="8" spans="1:2" ht="15" hidden="1" customHeight="1" x14ac:dyDescent="0.3">
      <c r="A8"/>
      <c r="B8"/>
    </row>
    <row r="9" spans="1:2" ht="15" hidden="1" customHeight="1" x14ac:dyDescent="0.3">
      <c r="A9"/>
      <c r="B9"/>
    </row>
    <row r="10" spans="1:2" ht="15" hidden="1" customHeight="1" x14ac:dyDescent="0.3">
      <c r="A10"/>
      <c r="B10"/>
    </row>
    <row r="11" spans="1:2" ht="15" hidden="1" customHeight="1" x14ac:dyDescent="0.3">
      <c r="A11"/>
      <c r="B11"/>
    </row>
    <row r="12" spans="1:2" ht="15" hidden="1" customHeight="1" x14ac:dyDescent="0.3">
      <c r="A12"/>
      <c r="B12"/>
    </row>
    <row r="13" spans="1:2" ht="15" hidden="1" customHeight="1" x14ac:dyDescent="0.3">
      <c r="A13"/>
      <c r="B13"/>
    </row>
    <row r="14" spans="1:2" ht="15" hidden="1" customHeight="1" x14ac:dyDescent="0.3">
      <c r="A14"/>
      <c r="B14"/>
    </row>
    <row r="15" spans="1:2" ht="15" hidden="1" customHeight="1" x14ac:dyDescent="0.3">
      <c r="A15"/>
      <c r="B15"/>
    </row>
    <row r="16" spans="1:2" ht="15" hidden="1" customHeight="1" x14ac:dyDescent="0.3">
      <c r="A16"/>
      <c r="B16"/>
    </row>
    <row r="17" spans="1:2" ht="15" hidden="1" customHeight="1" x14ac:dyDescent="0.3">
      <c r="A17"/>
      <c r="B17"/>
    </row>
    <row r="18" spans="1:2" ht="15" hidden="1" customHeight="1" x14ac:dyDescent="0.3">
      <c r="A18"/>
      <c r="B18"/>
    </row>
    <row r="19" spans="1:2" ht="15" hidden="1" customHeight="1" x14ac:dyDescent="0.3">
      <c r="A19"/>
      <c r="B19"/>
    </row>
    <row r="20" spans="1:2" ht="15" hidden="1" customHeight="1" x14ac:dyDescent="0.3">
      <c r="A20"/>
      <c r="B20"/>
    </row>
    <row r="21" spans="1:2" ht="15" hidden="1" customHeight="1" x14ac:dyDescent="0.3">
      <c r="A21"/>
      <c r="B21"/>
    </row>
    <row r="22" spans="1:2" ht="15" hidden="1" customHeight="1" x14ac:dyDescent="0.3">
      <c r="A22"/>
      <c r="B22"/>
    </row>
    <row r="23" spans="1:2" ht="15" hidden="1" customHeight="1" x14ac:dyDescent="0.3">
      <c r="A23"/>
      <c r="B23"/>
    </row>
    <row r="24" spans="1:2" ht="15" hidden="1" customHeight="1" x14ac:dyDescent="0.3">
      <c r="A24"/>
      <c r="B24"/>
    </row>
    <row r="25" spans="1:2" ht="15" hidden="1" customHeight="1" x14ac:dyDescent="0.3">
      <c r="A25"/>
      <c r="B25"/>
    </row>
    <row r="26" spans="1:2" ht="15" hidden="1" customHeight="1" x14ac:dyDescent="0.3">
      <c r="A26"/>
      <c r="B26"/>
    </row>
    <row r="27" spans="1:2" ht="15" hidden="1" customHeight="1" x14ac:dyDescent="0.3">
      <c r="A27"/>
      <c r="B27"/>
    </row>
    <row r="28" spans="1:2" ht="15" hidden="1" customHeight="1" x14ac:dyDescent="0.3">
      <c r="A28"/>
      <c r="B28"/>
    </row>
    <row r="29" spans="1:2" ht="15" hidden="1" customHeight="1" x14ac:dyDescent="0.3">
      <c r="A29"/>
      <c r="B29"/>
    </row>
    <row r="30" spans="1:2" ht="15" hidden="1" customHeight="1" x14ac:dyDescent="0.3">
      <c r="A30"/>
      <c r="B30"/>
    </row>
    <row r="31" spans="1:2" ht="15" hidden="1" customHeight="1" x14ac:dyDescent="0.3">
      <c r="A31"/>
      <c r="B31"/>
    </row>
    <row r="32" spans="1:2" ht="15" hidden="1" customHeight="1" x14ac:dyDescent="0.3">
      <c r="A32"/>
      <c r="B32"/>
    </row>
    <row r="33" spans="1:2" ht="15" hidden="1" customHeight="1" x14ac:dyDescent="0.3">
      <c r="A33"/>
      <c r="B33"/>
    </row>
    <row r="34" spans="1:2" ht="15" hidden="1" customHeight="1" x14ac:dyDescent="0.3">
      <c r="A34"/>
      <c r="B34"/>
    </row>
    <row r="35" spans="1:2" ht="15" hidden="1" customHeight="1" x14ac:dyDescent="0.3">
      <c r="A35"/>
      <c r="B35"/>
    </row>
    <row r="36" spans="1:2" ht="15" hidden="1" customHeight="1" x14ac:dyDescent="0.3">
      <c r="A36"/>
      <c r="B36"/>
    </row>
    <row r="37" spans="1:2" ht="15" hidden="1" customHeight="1" x14ac:dyDescent="0.3">
      <c r="A37"/>
      <c r="B37"/>
    </row>
    <row r="38" spans="1:2" ht="15" hidden="1" customHeight="1" x14ac:dyDescent="0.3">
      <c r="A38"/>
      <c r="B38"/>
    </row>
    <row r="39" spans="1:2" ht="15" hidden="1" customHeight="1" x14ac:dyDescent="0.3">
      <c r="A39"/>
      <c r="B39"/>
    </row>
    <row r="40" spans="1:2" ht="15" hidden="1" customHeight="1" x14ac:dyDescent="0.3">
      <c r="A40"/>
      <c r="B40"/>
    </row>
    <row r="41" spans="1:2" ht="15" hidden="1" customHeight="1" x14ac:dyDescent="0.3">
      <c r="A41"/>
      <c r="B41"/>
    </row>
    <row r="42" spans="1:2" ht="15" hidden="1" customHeight="1" x14ac:dyDescent="0.3">
      <c r="A42"/>
      <c r="B42"/>
    </row>
    <row r="43" spans="1:2" ht="15" hidden="1" customHeight="1" x14ac:dyDescent="0.3">
      <c r="A43"/>
      <c r="B43"/>
    </row>
    <row r="44" spans="1:2" ht="15" hidden="1" customHeight="1" x14ac:dyDescent="0.3">
      <c r="A44"/>
      <c r="B44"/>
    </row>
    <row r="45" spans="1:2" ht="15" hidden="1" customHeight="1" x14ac:dyDescent="0.3">
      <c r="A45"/>
      <c r="B45"/>
    </row>
    <row r="46" spans="1:2" ht="15" hidden="1" customHeight="1" x14ac:dyDescent="0.3">
      <c r="A46"/>
      <c r="B46"/>
    </row>
    <row r="47" spans="1:2" ht="15" hidden="1" customHeight="1" x14ac:dyDescent="0.3">
      <c r="A47"/>
      <c r="B47"/>
    </row>
    <row r="48" spans="1:2" ht="15" hidden="1" customHeight="1" x14ac:dyDescent="0.3">
      <c r="A48"/>
      <c r="B48"/>
    </row>
    <row r="49" spans="1:2" ht="15" hidden="1" customHeight="1" x14ac:dyDescent="0.3">
      <c r="A49"/>
      <c r="B49"/>
    </row>
    <row r="50" spans="1:2" ht="15" hidden="1" customHeight="1" x14ac:dyDescent="0.3">
      <c r="A50"/>
      <c r="B50"/>
    </row>
    <row r="51" spans="1:2" ht="15" hidden="1" customHeight="1" x14ac:dyDescent="0.3">
      <c r="A51"/>
      <c r="B51"/>
    </row>
    <row r="52" spans="1:2" ht="15" hidden="1" customHeight="1" x14ac:dyDescent="0.3">
      <c r="A52"/>
      <c r="B52"/>
    </row>
    <row r="53" spans="1:2" ht="15" hidden="1" customHeight="1" x14ac:dyDescent="0.3">
      <c r="A53"/>
      <c r="B53"/>
    </row>
    <row r="54" spans="1:2" ht="15" hidden="1" customHeight="1" x14ac:dyDescent="0.3">
      <c r="A54"/>
      <c r="B54"/>
    </row>
    <row r="55" spans="1:2" ht="15" hidden="1" customHeight="1" x14ac:dyDescent="0.3">
      <c r="A55"/>
      <c r="B55"/>
    </row>
    <row r="56" spans="1:2" ht="15" hidden="1" customHeight="1" x14ac:dyDescent="0.3">
      <c r="A56"/>
      <c r="B56"/>
    </row>
    <row r="57" spans="1:2" ht="15" hidden="1" customHeight="1" x14ac:dyDescent="0.3">
      <c r="A57"/>
      <c r="B57"/>
    </row>
    <row r="58" spans="1:2" ht="15" hidden="1" customHeight="1" x14ac:dyDescent="0.3">
      <c r="A58"/>
      <c r="B58"/>
    </row>
    <row r="59" spans="1:2" ht="15" hidden="1" customHeight="1" x14ac:dyDescent="0.3">
      <c r="A59"/>
      <c r="B59"/>
    </row>
    <row r="60" spans="1:2" ht="15" hidden="1" customHeight="1" x14ac:dyDescent="0.3">
      <c r="A60"/>
      <c r="B60"/>
    </row>
    <row r="61" spans="1:2" ht="15" hidden="1" customHeight="1" x14ac:dyDescent="0.3">
      <c r="A61"/>
      <c r="B61"/>
    </row>
    <row r="62" spans="1:2" ht="15" hidden="1" customHeight="1" x14ac:dyDescent="0.3">
      <c r="A62"/>
      <c r="B62"/>
    </row>
    <row r="63" spans="1:2" ht="15" hidden="1" customHeight="1" x14ac:dyDescent="0.3">
      <c r="A63"/>
      <c r="B63"/>
    </row>
    <row r="64" spans="1:2" ht="15" hidden="1" customHeight="1" x14ac:dyDescent="0.3">
      <c r="A64"/>
      <c r="B64"/>
    </row>
    <row r="65" spans="1:6" ht="15" hidden="1" customHeight="1" x14ac:dyDescent="0.3">
      <c r="A65"/>
      <c r="B65"/>
    </row>
    <row r="66" spans="1:6" ht="15" hidden="1" customHeight="1" x14ac:dyDescent="0.3">
      <c r="A66"/>
      <c r="B66"/>
    </row>
    <row r="67" spans="1:6" ht="15" hidden="1" customHeight="1" x14ac:dyDescent="0.3">
      <c r="A67"/>
      <c r="B67"/>
    </row>
    <row r="68" spans="1:6" ht="15" hidden="1" customHeight="1" x14ac:dyDescent="0.3">
      <c r="A68"/>
      <c r="B68"/>
    </row>
    <row r="69" spans="1:6" ht="15" hidden="1" customHeight="1" x14ac:dyDescent="0.3">
      <c r="A69"/>
      <c r="B69"/>
    </row>
    <row r="70" spans="1:6" ht="15" hidden="1" customHeight="1" x14ac:dyDescent="0.3">
      <c r="A70"/>
      <c r="B70"/>
    </row>
    <row r="71" spans="1:6" ht="15" hidden="1" customHeight="1" x14ac:dyDescent="0.3">
      <c r="A71"/>
      <c r="B71"/>
    </row>
    <row r="72" spans="1:6" ht="15" hidden="1" customHeight="1" x14ac:dyDescent="0.3">
      <c r="A72"/>
      <c r="B72"/>
      <c r="F72">
        <f>SUMIF('7210'!F199:F241,'подача воды по МТ'!B71,'7210'!G199:G241)</f>
        <v>27841.43664</v>
      </c>
    </row>
    <row r="73" spans="1:6" ht="15" hidden="1" customHeight="1" x14ac:dyDescent="0.3">
      <c r="A73"/>
      <c r="B73"/>
    </row>
    <row r="74" spans="1:6" ht="15" hidden="1" customHeight="1" x14ac:dyDescent="0.3">
      <c r="A74"/>
      <c r="B74"/>
    </row>
    <row r="75" spans="1:6" ht="15" hidden="1" customHeight="1" x14ac:dyDescent="0.3">
      <c r="A75"/>
      <c r="B75"/>
    </row>
    <row r="76" spans="1:6" ht="15" hidden="1" customHeight="1" x14ac:dyDescent="0.3">
      <c r="A76"/>
      <c r="B76"/>
    </row>
    <row r="77" spans="1:6" ht="15" hidden="1" customHeight="1" x14ac:dyDescent="0.3">
      <c r="A77"/>
      <c r="B77"/>
    </row>
    <row r="78" spans="1:6" ht="15" hidden="1" customHeight="1" x14ac:dyDescent="0.3">
      <c r="A78"/>
      <c r="B78"/>
    </row>
    <row r="79" spans="1:6" ht="15" hidden="1" customHeight="1" x14ac:dyDescent="0.3">
      <c r="A79"/>
      <c r="B79"/>
    </row>
    <row r="80" spans="1:6" ht="15" hidden="1" customHeight="1" x14ac:dyDescent="0.3">
      <c r="A80"/>
      <c r="B80"/>
    </row>
    <row r="81" spans="1:2" ht="15" hidden="1" customHeight="1" x14ac:dyDescent="0.3">
      <c r="A81"/>
      <c r="B81"/>
    </row>
    <row r="82" spans="1:2" ht="15" hidden="1" customHeight="1" x14ac:dyDescent="0.3">
      <c r="A82"/>
      <c r="B82"/>
    </row>
    <row r="83" spans="1:2" ht="15" hidden="1" customHeight="1" x14ac:dyDescent="0.3">
      <c r="A83"/>
      <c r="B83"/>
    </row>
    <row r="84" spans="1:2" ht="15" hidden="1" customHeight="1" x14ac:dyDescent="0.3">
      <c r="A84"/>
      <c r="B84"/>
    </row>
    <row r="85" spans="1:2" ht="15" hidden="1" customHeight="1" x14ac:dyDescent="0.3">
      <c r="A85"/>
      <c r="B85"/>
    </row>
    <row r="86" spans="1:2" ht="15" hidden="1" customHeight="1" x14ac:dyDescent="0.3">
      <c r="A86"/>
      <c r="B86"/>
    </row>
    <row r="87" spans="1:2" ht="15" hidden="1" customHeight="1" x14ac:dyDescent="0.3">
      <c r="A87"/>
      <c r="B87"/>
    </row>
    <row r="88" spans="1:2" ht="15" hidden="1" customHeight="1" x14ac:dyDescent="0.3">
      <c r="A88"/>
      <c r="B88"/>
    </row>
    <row r="89" spans="1:2" ht="15" hidden="1" customHeight="1" x14ac:dyDescent="0.3">
      <c r="A89"/>
      <c r="B89"/>
    </row>
    <row r="90" spans="1:2" ht="15" hidden="1" customHeight="1" x14ac:dyDescent="0.3">
      <c r="A90"/>
      <c r="B90"/>
    </row>
    <row r="91" spans="1:2" ht="15" hidden="1" customHeight="1" x14ac:dyDescent="0.3">
      <c r="A91"/>
      <c r="B91"/>
    </row>
    <row r="92" spans="1:2" ht="15" hidden="1" customHeight="1" x14ac:dyDescent="0.3">
      <c r="A92"/>
      <c r="B92"/>
    </row>
    <row r="93" spans="1:2" ht="15" hidden="1" customHeight="1" x14ac:dyDescent="0.3">
      <c r="A93"/>
      <c r="B93"/>
    </row>
    <row r="94" spans="1:2" ht="15" hidden="1" customHeight="1" x14ac:dyDescent="0.3">
      <c r="A94"/>
      <c r="B94"/>
    </row>
    <row r="95" spans="1:2" ht="15" hidden="1" customHeight="1" x14ac:dyDescent="0.3">
      <c r="A95"/>
      <c r="B95"/>
    </row>
    <row r="96" spans="1:2" ht="15" hidden="1" customHeight="1" x14ac:dyDescent="0.3">
      <c r="A96"/>
      <c r="B96"/>
    </row>
    <row r="97" spans="1:2" ht="15" hidden="1" customHeight="1" x14ac:dyDescent="0.3">
      <c r="A97"/>
      <c r="B97"/>
    </row>
    <row r="98" spans="1:2" ht="15" hidden="1" customHeight="1" x14ac:dyDescent="0.3">
      <c r="A98"/>
      <c r="B98"/>
    </row>
    <row r="99" spans="1:2" ht="15" hidden="1" customHeight="1" x14ac:dyDescent="0.3">
      <c r="A99"/>
      <c r="B99"/>
    </row>
    <row r="100" spans="1:2" ht="15" hidden="1" customHeight="1" x14ac:dyDescent="0.3">
      <c r="A100"/>
      <c r="B100"/>
    </row>
    <row r="101" spans="1:2" ht="15" hidden="1" customHeight="1" x14ac:dyDescent="0.3">
      <c r="A101"/>
      <c r="B101"/>
    </row>
    <row r="102" spans="1:2" ht="15" hidden="1" customHeight="1" x14ac:dyDescent="0.3">
      <c r="A102"/>
      <c r="B102"/>
    </row>
    <row r="103" spans="1:2" ht="15" hidden="1" customHeight="1" x14ac:dyDescent="0.3">
      <c r="A103"/>
      <c r="B103"/>
    </row>
    <row r="104" spans="1:2" ht="15" hidden="1" customHeight="1" x14ac:dyDescent="0.3">
      <c r="A104"/>
      <c r="B104"/>
    </row>
    <row r="105" spans="1:2" ht="15" hidden="1" customHeight="1" x14ac:dyDescent="0.3">
      <c r="A105"/>
      <c r="B105"/>
    </row>
    <row r="106" spans="1:2" ht="15" hidden="1" customHeight="1" x14ac:dyDescent="0.3">
      <c r="A106"/>
      <c r="B106"/>
    </row>
    <row r="107" spans="1:2" ht="15" hidden="1" customHeight="1" x14ac:dyDescent="0.3">
      <c r="A107"/>
      <c r="B107"/>
    </row>
    <row r="108" spans="1:2" ht="15" hidden="1" customHeight="1" x14ac:dyDescent="0.3">
      <c r="A108"/>
      <c r="B108"/>
    </row>
    <row r="109" spans="1:2" ht="15" hidden="1" customHeight="1" x14ac:dyDescent="0.3">
      <c r="A109"/>
      <c r="B109"/>
    </row>
    <row r="110" spans="1:2" ht="15" hidden="1" customHeight="1" x14ac:dyDescent="0.3">
      <c r="A110"/>
      <c r="B110"/>
    </row>
    <row r="111" spans="1:2" ht="15" hidden="1" customHeight="1" x14ac:dyDescent="0.3">
      <c r="A111"/>
      <c r="B111"/>
    </row>
    <row r="112" spans="1:2" ht="15" hidden="1" customHeight="1" x14ac:dyDescent="0.3">
      <c r="A112"/>
      <c r="B112"/>
    </row>
    <row r="113" spans="1:2" ht="15" hidden="1" customHeight="1" x14ac:dyDescent="0.3">
      <c r="A113"/>
      <c r="B113"/>
    </row>
    <row r="114" spans="1:2" ht="15" hidden="1" customHeight="1" x14ac:dyDescent="0.3">
      <c r="A114"/>
      <c r="B114"/>
    </row>
    <row r="115" spans="1:2" ht="15" hidden="1" customHeight="1" x14ac:dyDescent="0.3">
      <c r="A115"/>
      <c r="B115"/>
    </row>
    <row r="116" spans="1:2" ht="15" hidden="1" customHeight="1" x14ac:dyDescent="0.3">
      <c r="A116"/>
      <c r="B116"/>
    </row>
    <row r="117" spans="1:2" ht="15" hidden="1" customHeight="1" x14ac:dyDescent="0.3">
      <c r="A117"/>
      <c r="B117"/>
    </row>
    <row r="118" spans="1:2" ht="15" hidden="1" customHeight="1" x14ac:dyDescent="0.3">
      <c r="A118"/>
      <c r="B118"/>
    </row>
    <row r="119" spans="1:2" ht="15" hidden="1" customHeight="1" x14ac:dyDescent="0.3">
      <c r="A119"/>
      <c r="B119"/>
    </row>
    <row r="120" spans="1:2" ht="15" hidden="1" customHeight="1" x14ac:dyDescent="0.3">
      <c r="A120"/>
      <c r="B120"/>
    </row>
    <row r="121" spans="1:2" ht="15" hidden="1" customHeight="1" x14ac:dyDescent="0.3">
      <c r="A121"/>
      <c r="B121"/>
    </row>
    <row r="122" spans="1:2" ht="15" hidden="1" customHeight="1" x14ac:dyDescent="0.3">
      <c r="A122"/>
      <c r="B122"/>
    </row>
    <row r="123" spans="1:2" ht="15" hidden="1" customHeight="1" x14ac:dyDescent="0.3">
      <c r="A123"/>
      <c r="B123"/>
    </row>
    <row r="124" spans="1:2" ht="15" hidden="1" customHeight="1" x14ac:dyDescent="0.3">
      <c r="A124"/>
      <c r="B124"/>
    </row>
    <row r="125" spans="1:2" ht="15" hidden="1" customHeight="1" x14ac:dyDescent="0.3">
      <c r="A125"/>
      <c r="B125"/>
    </row>
    <row r="126" spans="1:2" ht="15" hidden="1" customHeight="1" x14ac:dyDescent="0.3">
      <c r="A126"/>
      <c r="B126"/>
    </row>
    <row r="127" spans="1:2" ht="15" hidden="1" customHeight="1" x14ac:dyDescent="0.3">
      <c r="A127"/>
      <c r="B127"/>
    </row>
    <row r="128" spans="1:2" ht="15" hidden="1" customHeight="1" x14ac:dyDescent="0.3">
      <c r="A128"/>
      <c r="B128"/>
    </row>
    <row r="129" spans="1:2" ht="15" hidden="1" customHeight="1" x14ac:dyDescent="0.3">
      <c r="A129"/>
      <c r="B129"/>
    </row>
    <row r="130" spans="1:2" ht="15" hidden="1" customHeight="1" x14ac:dyDescent="0.3">
      <c r="A130"/>
      <c r="B130"/>
    </row>
    <row r="131" spans="1:2" ht="15" hidden="1" customHeight="1" x14ac:dyDescent="0.3">
      <c r="A131"/>
      <c r="B131"/>
    </row>
    <row r="132" spans="1:2" ht="15" hidden="1" customHeight="1" x14ac:dyDescent="0.3">
      <c r="A132"/>
      <c r="B132"/>
    </row>
    <row r="133" spans="1:2" ht="15" hidden="1" customHeight="1" x14ac:dyDescent="0.3">
      <c r="A133"/>
      <c r="B133"/>
    </row>
    <row r="134" spans="1:2" ht="15" hidden="1" customHeight="1" x14ac:dyDescent="0.3">
      <c r="A134"/>
      <c r="B134"/>
    </row>
    <row r="135" spans="1:2" ht="15" hidden="1" customHeight="1" x14ac:dyDescent="0.3">
      <c r="A135"/>
      <c r="B135"/>
    </row>
    <row r="136" spans="1:2" ht="15" hidden="1" customHeight="1" x14ac:dyDescent="0.3">
      <c r="A136"/>
      <c r="B136"/>
    </row>
    <row r="137" spans="1:2" ht="15" hidden="1" customHeight="1" x14ac:dyDescent="0.3">
      <c r="A137"/>
      <c r="B137"/>
    </row>
    <row r="138" spans="1:2" ht="15" hidden="1" customHeight="1" x14ac:dyDescent="0.3">
      <c r="A138"/>
      <c r="B138"/>
    </row>
    <row r="139" spans="1:2" ht="15" hidden="1" customHeight="1" x14ac:dyDescent="0.3">
      <c r="A139"/>
      <c r="B139"/>
    </row>
    <row r="140" spans="1:2" ht="15" hidden="1" customHeight="1" x14ac:dyDescent="0.3">
      <c r="A140"/>
      <c r="B140"/>
    </row>
    <row r="141" spans="1:2" ht="15" hidden="1" customHeight="1" x14ac:dyDescent="0.3">
      <c r="A141"/>
      <c r="B141"/>
    </row>
    <row r="142" spans="1:2" ht="15" hidden="1" customHeight="1" x14ac:dyDescent="0.3">
      <c r="A142"/>
      <c r="B142"/>
    </row>
    <row r="143" spans="1:2" ht="15" hidden="1" customHeight="1" x14ac:dyDescent="0.3">
      <c r="A143"/>
      <c r="B143"/>
    </row>
    <row r="144" spans="1:2" ht="15" hidden="1" customHeight="1" x14ac:dyDescent="0.3">
      <c r="A144"/>
      <c r="B144"/>
    </row>
    <row r="145" spans="1:2" ht="15" hidden="1" customHeight="1" x14ac:dyDescent="0.3">
      <c r="A145"/>
      <c r="B145"/>
    </row>
    <row r="146" spans="1:2" ht="15" hidden="1" customHeight="1" x14ac:dyDescent="0.3">
      <c r="A146"/>
      <c r="B146"/>
    </row>
    <row r="147" spans="1:2" ht="15" hidden="1" customHeight="1" x14ac:dyDescent="0.3">
      <c r="A147"/>
      <c r="B147"/>
    </row>
    <row r="148" spans="1:2" ht="15" hidden="1" customHeight="1" x14ac:dyDescent="0.3">
      <c r="A148"/>
      <c r="B148"/>
    </row>
    <row r="149" spans="1:2" ht="15" hidden="1" customHeight="1" x14ac:dyDescent="0.3">
      <c r="A149"/>
      <c r="B149"/>
    </row>
    <row r="150" spans="1:2" ht="15" hidden="1" customHeight="1" x14ac:dyDescent="0.3">
      <c r="A150"/>
      <c r="B150"/>
    </row>
    <row r="151" spans="1:2" ht="15" hidden="1" customHeight="1" x14ac:dyDescent="0.3">
      <c r="A151"/>
      <c r="B151"/>
    </row>
    <row r="152" spans="1:2" ht="15" hidden="1" customHeight="1" x14ac:dyDescent="0.3">
      <c r="A152"/>
      <c r="B152"/>
    </row>
    <row r="153" spans="1:2" ht="15" hidden="1" customHeight="1" x14ac:dyDescent="0.3">
      <c r="A153"/>
      <c r="B153"/>
    </row>
    <row r="154" spans="1:2" ht="15" hidden="1" customHeight="1" x14ac:dyDescent="0.3">
      <c r="A154"/>
      <c r="B154"/>
    </row>
    <row r="155" spans="1:2" ht="15" hidden="1" customHeight="1" x14ac:dyDescent="0.3">
      <c r="A155"/>
      <c r="B155"/>
    </row>
    <row r="156" spans="1:2" ht="15" hidden="1" customHeight="1" x14ac:dyDescent="0.3">
      <c r="A156"/>
      <c r="B156"/>
    </row>
    <row r="157" spans="1:2" ht="15" hidden="1" customHeight="1" x14ac:dyDescent="0.3">
      <c r="A157"/>
      <c r="B157"/>
    </row>
    <row r="158" spans="1:2" ht="15" hidden="1" customHeight="1" x14ac:dyDescent="0.3">
      <c r="A158"/>
      <c r="B158"/>
    </row>
    <row r="159" spans="1:2" ht="15" hidden="1" customHeight="1" x14ac:dyDescent="0.3">
      <c r="A159"/>
      <c r="B159"/>
    </row>
    <row r="160" spans="1:2" ht="15" hidden="1" customHeight="1" x14ac:dyDescent="0.3">
      <c r="A160"/>
      <c r="B160"/>
    </row>
    <row r="161" spans="1:2" ht="15" hidden="1" customHeight="1" x14ac:dyDescent="0.3">
      <c r="A161"/>
      <c r="B161"/>
    </row>
    <row r="162" spans="1:2" ht="15" hidden="1" customHeight="1" x14ac:dyDescent="0.3">
      <c r="A162"/>
      <c r="B162"/>
    </row>
    <row r="163" spans="1:2" ht="15" hidden="1" customHeight="1" x14ac:dyDescent="0.3">
      <c r="A163"/>
      <c r="B163"/>
    </row>
    <row r="164" spans="1:2" ht="15" hidden="1" customHeight="1" x14ac:dyDescent="0.3">
      <c r="A164"/>
      <c r="B164"/>
    </row>
    <row r="165" spans="1:2" ht="15" hidden="1" customHeight="1" x14ac:dyDescent="0.3">
      <c r="A165"/>
      <c r="B165"/>
    </row>
    <row r="166" spans="1:2" ht="15" hidden="1" customHeight="1" x14ac:dyDescent="0.3">
      <c r="A166"/>
      <c r="B166"/>
    </row>
    <row r="167" spans="1:2" ht="15" hidden="1" customHeight="1" x14ac:dyDescent="0.3">
      <c r="A167"/>
      <c r="B167"/>
    </row>
    <row r="168" spans="1:2" ht="15" hidden="1" customHeight="1" x14ac:dyDescent="0.3">
      <c r="A168"/>
      <c r="B168"/>
    </row>
    <row r="169" spans="1:2" ht="15" hidden="1" customHeight="1" x14ac:dyDescent="0.3">
      <c r="A169"/>
      <c r="B169"/>
    </row>
    <row r="170" spans="1:2" ht="15" hidden="1" customHeight="1" x14ac:dyDescent="0.3">
      <c r="A170"/>
      <c r="B170"/>
    </row>
    <row r="171" spans="1:2" ht="15" hidden="1" customHeight="1" x14ac:dyDescent="0.3">
      <c r="A171"/>
      <c r="B171"/>
    </row>
    <row r="172" spans="1:2" ht="15" hidden="1" customHeight="1" x14ac:dyDescent="0.3">
      <c r="A172"/>
      <c r="B172"/>
    </row>
    <row r="173" spans="1:2" ht="15" hidden="1" customHeight="1" x14ac:dyDescent="0.3">
      <c r="A173"/>
      <c r="B173"/>
    </row>
    <row r="174" spans="1:2" ht="15" hidden="1" customHeight="1" x14ac:dyDescent="0.3">
      <c r="A174"/>
      <c r="B174"/>
    </row>
    <row r="175" spans="1:2" ht="15" hidden="1" customHeight="1" x14ac:dyDescent="0.3">
      <c r="A175"/>
      <c r="B175"/>
    </row>
    <row r="176" spans="1:2" ht="15" hidden="1" customHeight="1" x14ac:dyDescent="0.3">
      <c r="A176"/>
      <c r="B176"/>
    </row>
    <row r="177" spans="1:9" ht="15" hidden="1" customHeight="1" x14ac:dyDescent="0.3">
      <c r="A177"/>
      <c r="B177"/>
    </row>
    <row r="178" spans="1:9" ht="15" hidden="1" customHeight="1" x14ac:dyDescent="0.3">
      <c r="A178"/>
      <c r="B178"/>
    </row>
    <row r="179" spans="1:9" ht="15" hidden="1" customHeight="1" x14ac:dyDescent="0.3">
      <c r="A179"/>
      <c r="B179"/>
    </row>
    <row r="180" spans="1:9" ht="15" hidden="1" customHeight="1" x14ac:dyDescent="0.3">
      <c r="A180"/>
      <c r="B180"/>
    </row>
    <row r="181" spans="1:9" ht="15" hidden="1" customHeight="1" x14ac:dyDescent="0.3">
      <c r="A181"/>
      <c r="B181"/>
    </row>
    <row r="182" spans="1:9" ht="15" hidden="1" customHeight="1" x14ac:dyDescent="0.3">
      <c r="A182"/>
      <c r="B182"/>
    </row>
    <row r="183" spans="1:9" ht="15" hidden="1" customHeight="1" x14ac:dyDescent="0.3">
      <c r="A183"/>
      <c r="B183"/>
    </row>
    <row r="184" spans="1:9" ht="15" hidden="1" customHeight="1" x14ac:dyDescent="0.3">
      <c r="A184"/>
      <c r="B184"/>
    </row>
    <row r="185" spans="1:9" s="236" customFormat="1" ht="9.9" hidden="1" customHeight="1" x14ac:dyDescent="0.3"/>
    <row r="186" spans="1:9" ht="12.75" customHeight="1" x14ac:dyDescent="0.3">
      <c r="A186" s="256" t="s">
        <v>411</v>
      </c>
      <c r="B186" s="256" t="s">
        <v>412</v>
      </c>
      <c r="C186" s="609" t="s">
        <v>351</v>
      </c>
      <c r="D186" s="274"/>
      <c r="E186" s="610" t="s">
        <v>354</v>
      </c>
      <c r="F186" s="275"/>
      <c r="G186" s="609" t="s">
        <v>520</v>
      </c>
      <c r="H186" s="274"/>
      <c r="I186" s="609" t="s">
        <v>357</v>
      </c>
    </row>
    <row r="187" spans="1:9" ht="30" customHeight="1" x14ac:dyDescent="0.3">
      <c r="A187" s="256" t="s">
        <v>413</v>
      </c>
      <c r="B187" s="257" t="s">
        <v>414</v>
      </c>
      <c r="C187" s="609"/>
      <c r="D187" s="274"/>
      <c r="E187" s="610"/>
      <c r="F187" s="275"/>
      <c r="G187" s="609"/>
      <c r="H187" s="274"/>
      <c r="I187" s="609"/>
    </row>
    <row r="188" spans="1:9" ht="12.75" customHeight="1" x14ac:dyDescent="0.3">
      <c r="A188" s="256" t="s">
        <v>417</v>
      </c>
      <c r="B188" s="258"/>
      <c r="C188" s="272">
        <v>0.621</v>
      </c>
      <c r="D188" s="272"/>
      <c r="E188" s="273">
        <v>7.0999999999999994E-2</v>
      </c>
      <c r="F188" s="273"/>
      <c r="G188" s="272">
        <v>0.14399999999999999</v>
      </c>
      <c r="H188" s="272"/>
      <c r="I188" s="272">
        <v>0.122</v>
      </c>
    </row>
    <row r="189" spans="1:9" ht="12.75" customHeight="1" x14ac:dyDescent="0.3">
      <c r="A189" s="259" t="s">
        <v>415</v>
      </c>
      <c r="B189" s="260"/>
    </row>
    <row r="190" spans="1:9" ht="12.75" customHeight="1" x14ac:dyDescent="0.3">
      <c r="A190" s="268">
        <v>7210</v>
      </c>
      <c r="B190" s="269">
        <v>75851696.870000005</v>
      </c>
      <c r="C190" s="276"/>
      <c r="D190" s="276"/>
      <c r="G190" s="276"/>
      <c r="H190" s="276"/>
    </row>
    <row r="191" spans="1:9" ht="12.75" customHeight="1" outlineLevel="1" x14ac:dyDescent="0.3">
      <c r="A191" s="270" t="s">
        <v>418</v>
      </c>
      <c r="B191" s="271">
        <v>75851696.870000005</v>
      </c>
    </row>
    <row r="192" spans="1:9" ht="12" customHeight="1" outlineLevel="2" x14ac:dyDescent="0.3">
      <c r="A192" s="249" t="s">
        <v>421</v>
      </c>
      <c r="B192" s="267"/>
    </row>
    <row r="193" spans="1:10" ht="12" customHeight="1" outlineLevel="3" x14ac:dyDescent="0.3">
      <c r="A193" s="251" t="s">
        <v>421</v>
      </c>
      <c r="B193" s="252"/>
    </row>
    <row r="194" spans="1:10" ht="23.25" customHeight="1" outlineLevel="2" x14ac:dyDescent="0.3">
      <c r="A194" s="249" t="s">
        <v>470</v>
      </c>
      <c r="B194" s="250">
        <v>107759.99</v>
      </c>
      <c r="C194" s="277">
        <v>66918.95379</v>
      </c>
      <c r="D194" s="279"/>
      <c r="E194" s="278">
        <v>7650.9592899999998</v>
      </c>
      <c r="F194" s="278"/>
      <c r="G194" s="277">
        <v>15517.438559999999</v>
      </c>
      <c r="H194" s="277"/>
      <c r="I194" s="277">
        <v>13146.718780000001</v>
      </c>
    </row>
    <row r="195" spans="1:10" ht="23.25" customHeight="1" outlineLevel="2" x14ac:dyDescent="0.3">
      <c r="A195" s="249" t="s">
        <v>422</v>
      </c>
      <c r="B195" s="250">
        <v>366175.46</v>
      </c>
      <c r="C195" s="277">
        <v>227394.96066000001</v>
      </c>
      <c r="D195" s="277"/>
      <c r="E195" s="278">
        <v>25998.45766</v>
      </c>
      <c r="F195" s="278"/>
      <c r="G195" s="277">
        <v>52729.266239999997</v>
      </c>
      <c r="H195" s="277"/>
      <c r="I195" s="277">
        <v>44673.40612</v>
      </c>
    </row>
    <row r="196" spans="1:10" ht="23.25" customHeight="1" outlineLevel="2" x14ac:dyDescent="0.3">
      <c r="A196" s="249" t="s">
        <v>424</v>
      </c>
      <c r="B196" s="250">
        <v>396936.58</v>
      </c>
      <c r="C196" s="277">
        <v>246497.61618000001</v>
      </c>
      <c r="D196" s="277"/>
      <c r="E196" s="278">
        <v>28182.497179999998</v>
      </c>
      <c r="F196" s="278"/>
      <c r="G196" s="277">
        <v>57158.86752</v>
      </c>
      <c r="H196" s="277"/>
      <c r="I196" s="277">
        <v>48426.262759999998</v>
      </c>
    </row>
    <row r="197" spans="1:10" ht="12" customHeight="1" outlineLevel="2" x14ac:dyDescent="0.3">
      <c r="A197" s="249" t="s">
        <v>429</v>
      </c>
      <c r="B197" s="250">
        <v>206357.14</v>
      </c>
      <c r="C197" s="277">
        <v>128147.78394000001</v>
      </c>
      <c r="D197" s="277"/>
      <c r="E197" s="278">
        <v>14651.35694</v>
      </c>
      <c r="F197" s="278"/>
      <c r="G197" s="277">
        <v>29715.428159999999</v>
      </c>
      <c r="H197" s="277"/>
      <c r="I197" s="277">
        <v>25175.571080000002</v>
      </c>
    </row>
    <row r="198" spans="1:10" ht="12" customHeight="1" outlineLevel="2" x14ac:dyDescent="0.3">
      <c r="A198" s="249" t="s">
        <v>434</v>
      </c>
      <c r="B198" s="250">
        <v>37321.43</v>
      </c>
      <c r="C198" s="277">
        <v>23176.608029999999</v>
      </c>
      <c r="D198" s="277"/>
      <c r="E198" s="278">
        <v>2649.8215299999997</v>
      </c>
      <c r="F198" s="278"/>
      <c r="G198" s="277">
        <v>5374.2859199999994</v>
      </c>
      <c r="H198" s="277"/>
      <c r="I198" s="277">
        <v>4553.2144600000001</v>
      </c>
    </row>
    <row r="199" spans="1:10" ht="12" customHeight="1" outlineLevel="2" x14ac:dyDescent="0.3">
      <c r="A199" s="249" t="s">
        <v>437</v>
      </c>
      <c r="B199" s="250">
        <v>34948313</v>
      </c>
      <c r="C199" s="277">
        <v>21702902.373</v>
      </c>
      <c r="D199" s="280" t="s">
        <v>36</v>
      </c>
      <c r="E199" s="278">
        <v>2481330.2229999998</v>
      </c>
      <c r="F199" s="278" t="s">
        <v>36</v>
      </c>
      <c r="G199" s="277">
        <v>5032557.0719999997</v>
      </c>
      <c r="H199" s="277" t="s">
        <v>36</v>
      </c>
      <c r="I199" s="277">
        <v>4263694.1859999998</v>
      </c>
      <c r="J199" s="285"/>
    </row>
    <row r="200" spans="1:10" ht="12" customHeight="1" outlineLevel="2" x14ac:dyDescent="0.3">
      <c r="A200" s="249" t="s">
        <v>500</v>
      </c>
      <c r="B200" s="250">
        <v>4900223</v>
      </c>
      <c r="C200" s="277">
        <v>3043038.483</v>
      </c>
      <c r="D200" s="277" t="s">
        <v>37</v>
      </c>
      <c r="E200" s="278">
        <v>347915.83299999998</v>
      </c>
      <c r="F200" s="278" t="s">
        <v>37</v>
      </c>
      <c r="G200" s="277">
        <v>705632.11199999996</v>
      </c>
      <c r="H200" s="277" t="s">
        <v>37</v>
      </c>
      <c r="I200" s="277">
        <v>597827.20600000001</v>
      </c>
      <c r="J200" s="285"/>
    </row>
    <row r="201" spans="1:10" ht="12" customHeight="1" outlineLevel="2" x14ac:dyDescent="0.3">
      <c r="A201" s="249" t="s">
        <v>441</v>
      </c>
      <c r="B201" s="250">
        <v>303952.93</v>
      </c>
      <c r="C201" s="277">
        <v>188754.76952999999</v>
      </c>
      <c r="D201" s="277" t="s">
        <v>42</v>
      </c>
      <c r="E201" s="278">
        <v>21580.658029999999</v>
      </c>
      <c r="F201" s="278" t="s">
        <v>42</v>
      </c>
      <c r="G201" s="277">
        <v>43769.221919999996</v>
      </c>
      <c r="H201" s="277" t="s">
        <v>42</v>
      </c>
      <c r="I201" s="277">
        <v>37082.257460000001</v>
      </c>
      <c r="J201" s="285"/>
    </row>
    <row r="202" spans="1:10" ht="23.25" customHeight="1" outlineLevel="2" x14ac:dyDescent="0.3">
      <c r="A202" s="249" t="s">
        <v>501</v>
      </c>
      <c r="B202" s="250">
        <v>169542.45</v>
      </c>
      <c r="C202" s="277">
        <v>105285.86145000001</v>
      </c>
      <c r="D202" s="277" t="s">
        <v>48</v>
      </c>
      <c r="E202" s="278">
        <v>12037.51395</v>
      </c>
      <c r="F202" s="278" t="s">
        <v>48</v>
      </c>
      <c r="G202" s="277">
        <v>24414.112799999999</v>
      </c>
      <c r="H202" s="277" t="s">
        <v>48</v>
      </c>
      <c r="I202" s="277">
        <v>20684.178900000003</v>
      </c>
      <c r="J202" s="285"/>
    </row>
    <row r="203" spans="1:10" ht="23.25" customHeight="1" outlineLevel="2" x14ac:dyDescent="0.3">
      <c r="A203" s="249" t="s">
        <v>502</v>
      </c>
      <c r="B203" s="250">
        <v>143000.01</v>
      </c>
      <c r="C203" s="277">
        <v>88803.006210000007</v>
      </c>
      <c r="D203" s="277" t="s">
        <v>48</v>
      </c>
      <c r="E203" s="278">
        <v>10153.00071</v>
      </c>
      <c r="F203" s="278" t="s">
        <v>48</v>
      </c>
      <c r="G203" s="277">
        <v>20592.00144</v>
      </c>
      <c r="H203" s="277" t="s">
        <v>48</v>
      </c>
      <c r="I203" s="277">
        <v>17446.001220000002</v>
      </c>
      <c r="J203" s="285"/>
    </row>
    <row r="204" spans="1:10" ht="23.25" customHeight="1" outlineLevel="2" x14ac:dyDescent="0.3">
      <c r="A204" s="249" t="s">
        <v>503</v>
      </c>
      <c r="B204" s="250">
        <v>76506</v>
      </c>
      <c r="C204" s="277">
        <v>47510.226000000002</v>
      </c>
      <c r="D204" s="277" t="s">
        <v>48</v>
      </c>
      <c r="E204" s="278">
        <v>5431.9259999999995</v>
      </c>
      <c r="F204" s="278" t="s">
        <v>48</v>
      </c>
      <c r="G204" s="277">
        <v>11016.864</v>
      </c>
      <c r="H204" s="277" t="s">
        <v>48</v>
      </c>
      <c r="I204" s="277">
        <v>9333.732</v>
      </c>
      <c r="J204" s="285"/>
    </row>
    <row r="205" spans="1:10" ht="34.5" customHeight="1" outlineLevel="2" x14ac:dyDescent="0.3">
      <c r="A205" s="249" t="s">
        <v>442</v>
      </c>
      <c r="B205" s="250">
        <v>33719.879999999997</v>
      </c>
      <c r="C205" s="277">
        <v>20940.045479999997</v>
      </c>
      <c r="D205" s="277" t="s">
        <v>42</v>
      </c>
      <c r="E205" s="278">
        <v>2394.1114799999996</v>
      </c>
      <c r="F205" s="278" t="s">
        <v>42</v>
      </c>
      <c r="G205" s="277">
        <v>4855.6627199999994</v>
      </c>
      <c r="H205" s="277" t="s">
        <v>42</v>
      </c>
      <c r="I205" s="277">
        <v>4113.8253599999998</v>
      </c>
      <c r="J205" s="285"/>
    </row>
    <row r="206" spans="1:10" ht="23.25" customHeight="1" outlineLevel="2" x14ac:dyDescent="0.3">
      <c r="A206" s="249" t="s">
        <v>443</v>
      </c>
      <c r="B206" s="250">
        <v>38400</v>
      </c>
      <c r="C206" s="277">
        <v>23846.400000000001</v>
      </c>
      <c r="D206" s="277" t="s">
        <v>141</v>
      </c>
      <c r="E206" s="278">
        <v>2726.3999999999996</v>
      </c>
      <c r="F206" s="278" t="s">
        <v>141</v>
      </c>
      <c r="G206" s="277">
        <v>5529.5999999999995</v>
      </c>
      <c r="H206" s="277" t="s">
        <v>141</v>
      </c>
      <c r="I206" s="277">
        <v>4684.8</v>
      </c>
      <c r="J206" s="285"/>
    </row>
    <row r="207" spans="1:10" ht="12" customHeight="1" outlineLevel="2" x14ac:dyDescent="0.3">
      <c r="A207" s="249" t="s">
        <v>504</v>
      </c>
      <c r="B207" s="250">
        <v>187640.73</v>
      </c>
      <c r="C207" s="277">
        <v>116524.89333000001</v>
      </c>
      <c r="D207" s="277" t="s">
        <v>47</v>
      </c>
      <c r="E207" s="278">
        <v>13322.491829999999</v>
      </c>
      <c r="F207" s="278" t="s">
        <v>47</v>
      </c>
      <c r="G207" s="277">
        <v>27020.26512</v>
      </c>
      <c r="H207" s="277" t="s">
        <v>47</v>
      </c>
      <c r="I207" s="277">
        <v>22892.16906</v>
      </c>
      <c r="J207" s="285"/>
    </row>
    <row r="208" spans="1:10" ht="34.5" customHeight="1" outlineLevel="2" x14ac:dyDescent="0.3">
      <c r="A208" s="249" t="s">
        <v>444</v>
      </c>
      <c r="B208" s="250">
        <v>15516.42</v>
      </c>
      <c r="C208" s="277">
        <v>9635.6968199999992</v>
      </c>
      <c r="D208" s="277" t="s">
        <v>141</v>
      </c>
      <c r="E208" s="278">
        <v>1101.6658199999999</v>
      </c>
      <c r="F208" s="278" t="s">
        <v>141</v>
      </c>
      <c r="G208" s="277">
        <v>2234.3644799999997</v>
      </c>
      <c r="H208" s="277" t="s">
        <v>141</v>
      </c>
      <c r="I208" s="277">
        <v>1893.00324</v>
      </c>
      <c r="J208" s="285"/>
    </row>
    <row r="209" spans="1:10" ht="23.25" customHeight="1" outlineLevel="2" x14ac:dyDescent="0.3">
      <c r="A209" s="249" t="s">
        <v>505</v>
      </c>
      <c r="B209" s="250">
        <v>5012575</v>
      </c>
      <c r="C209" s="277">
        <v>3112809.0750000002</v>
      </c>
      <c r="D209" s="277"/>
      <c r="E209" s="278">
        <v>355892.82499999995</v>
      </c>
      <c r="F209" s="278"/>
      <c r="G209" s="277">
        <v>721810.79999999993</v>
      </c>
      <c r="H209" s="277"/>
      <c r="I209" s="277">
        <v>611534.15</v>
      </c>
    </row>
    <row r="210" spans="1:10" ht="12" customHeight="1" outlineLevel="2" x14ac:dyDescent="0.3">
      <c r="A210" s="249" t="s">
        <v>506</v>
      </c>
      <c r="B210" s="250">
        <v>2469924</v>
      </c>
      <c r="C210" s="277">
        <v>1533822.804</v>
      </c>
      <c r="D210" s="277" t="s">
        <v>38</v>
      </c>
      <c r="E210" s="278">
        <v>175364.60399999999</v>
      </c>
      <c r="F210" s="278" t="s">
        <v>38</v>
      </c>
      <c r="G210" s="277">
        <v>355669.05599999998</v>
      </c>
      <c r="H210" s="277" t="s">
        <v>38</v>
      </c>
      <c r="I210" s="277">
        <v>301330.728</v>
      </c>
      <c r="J210" s="285"/>
    </row>
    <row r="211" spans="1:10" ht="12" customHeight="1" outlineLevel="2" x14ac:dyDescent="0.3">
      <c r="A211" s="249" t="s">
        <v>474</v>
      </c>
      <c r="B211" s="250">
        <v>47089</v>
      </c>
      <c r="C211" s="277">
        <v>29242.269</v>
      </c>
      <c r="D211" s="277" t="s">
        <v>39</v>
      </c>
      <c r="E211" s="278">
        <v>3343.3189999999995</v>
      </c>
      <c r="F211" s="278"/>
      <c r="G211" s="277">
        <v>6780.8159999999998</v>
      </c>
      <c r="H211" s="277" t="s">
        <v>39</v>
      </c>
      <c r="I211" s="277">
        <v>5744.8580000000002</v>
      </c>
      <c r="J211" s="285"/>
    </row>
    <row r="212" spans="1:10" ht="12" customHeight="1" outlineLevel="2" x14ac:dyDescent="0.3">
      <c r="A212" s="249" t="s">
        <v>446</v>
      </c>
      <c r="B212" s="250">
        <v>23870</v>
      </c>
      <c r="C212" s="277">
        <v>14823.27</v>
      </c>
      <c r="D212" s="277" t="s">
        <v>50</v>
      </c>
      <c r="E212" s="278">
        <v>1694.7699999999998</v>
      </c>
      <c r="F212" s="278" t="s">
        <v>50</v>
      </c>
      <c r="G212" s="277">
        <v>3437.2799999999997</v>
      </c>
      <c r="H212" s="277" t="s">
        <v>50</v>
      </c>
      <c r="I212" s="277">
        <v>2912.14</v>
      </c>
      <c r="J212" s="285"/>
    </row>
    <row r="213" spans="1:10" ht="12" customHeight="1" outlineLevel="2" x14ac:dyDescent="0.3">
      <c r="A213" s="249" t="s">
        <v>447</v>
      </c>
      <c r="B213" s="250">
        <v>551714.18000000005</v>
      </c>
      <c r="C213" s="277">
        <v>342614.50578000001</v>
      </c>
      <c r="D213" s="277"/>
      <c r="E213" s="278">
        <v>39171.70678</v>
      </c>
      <c r="F213" s="278"/>
      <c r="G213" s="277">
        <v>79446.841920000006</v>
      </c>
      <c r="H213" s="277"/>
      <c r="I213" s="277">
        <v>67309.129960000006</v>
      </c>
    </row>
    <row r="214" spans="1:10" s="281" customFormat="1" ht="20.25" customHeight="1" outlineLevel="2" x14ac:dyDescent="0.3">
      <c r="A214" s="326" t="s">
        <v>393</v>
      </c>
      <c r="B214" s="327">
        <v>3343167.14</v>
      </c>
      <c r="C214" s="328">
        <v>2076106.79394</v>
      </c>
      <c r="D214" s="328"/>
      <c r="E214" s="328">
        <v>237364.86693999998</v>
      </c>
      <c r="F214" s="328"/>
      <c r="G214" s="328">
        <v>481416.06815999997</v>
      </c>
      <c r="H214" s="328"/>
      <c r="I214" s="328">
        <v>407866.39108000003</v>
      </c>
    </row>
    <row r="215" spans="1:10" s="281" customFormat="1" ht="23.25" customHeight="1" outlineLevel="2" x14ac:dyDescent="0.3">
      <c r="A215" s="326" t="s">
        <v>507</v>
      </c>
      <c r="B215" s="327">
        <v>10516404</v>
      </c>
      <c r="C215" s="328">
        <v>6530686.8839999996</v>
      </c>
      <c r="D215" s="328" t="s">
        <v>40</v>
      </c>
      <c r="E215" s="328">
        <v>746664.68399999989</v>
      </c>
      <c r="F215" s="328" t="s">
        <v>40</v>
      </c>
      <c r="G215" s="328">
        <v>1514362.176</v>
      </c>
      <c r="H215" s="328" t="s">
        <v>40</v>
      </c>
      <c r="I215" s="328">
        <v>1283001.2879999999</v>
      </c>
      <c r="J215" s="281" t="s">
        <v>40</v>
      </c>
    </row>
    <row r="216" spans="1:10" ht="23.25" customHeight="1" outlineLevel="2" x14ac:dyDescent="0.3">
      <c r="A216" s="249" t="s">
        <v>483</v>
      </c>
      <c r="B216" s="250">
        <v>52752.91</v>
      </c>
      <c r="C216" s="277">
        <v>32759.557110000002</v>
      </c>
      <c r="D216" s="277"/>
      <c r="E216" s="278">
        <v>3745.4566099999997</v>
      </c>
      <c r="F216" s="278"/>
      <c r="G216" s="277">
        <v>7596.4190399999998</v>
      </c>
      <c r="H216" s="277"/>
      <c r="I216" s="277">
        <v>6435.85502</v>
      </c>
    </row>
    <row r="217" spans="1:10" ht="12" customHeight="1" outlineLevel="2" x14ac:dyDescent="0.3">
      <c r="A217" s="249" t="s">
        <v>508</v>
      </c>
      <c r="B217" s="250">
        <v>52500</v>
      </c>
      <c r="C217" s="277">
        <v>32602.5</v>
      </c>
      <c r="D217" s="277" t="s">
        <v>42</v>
      </c>
      <c r="E217" s="278">
        <v>3727.4999999999995</v>
      </c>
      <c r="F217" s="278" t="s">
        <v>42</v>
      </c>
      <c r="G217" s="277">
        <v>7559.9999999999991</v>
      </c>
      <c r="H217" s="277" t="s">
        <v>42</v>
      </c>
      <c r="I217" s="277">
        <v>6405</v>
      </c>
      <c r="J217" s="285"/>
    </row>
    <row r="218" spans="1:10" ht="23.25" customHeight="1" outlineLevel="2" x14ac:dyDescent="0.3">
      <c r="A218" s="249" t="s">
        <v>449</v>
      </c>
      <c r="B218" s="250">
        <v>113072.83</v>
      </c>
      <c r="C218" s="277">
        <v>70218.227429999999</v>
      </c>
      <c r="D218" s="277"/>
      <c r="E218" s="278">
        <v>8028.1709299999993</v>
      </c>
      <c r="F218" s="278"/>
      <c r="G218" s="277">
        <v>16282.487519999999</v>
      </c>
      <c r="H218" s="277"/>
      <c r="I218" s="277">
        <v>13794.885259999999</v>
      </c>
    </row>
    <row r="219" spans="1:10" ht="23.25" customHeight="1" outlineLevel="2" x14ac:dyDescent="0.3">
      <c r="A219" s="249" t="s">
        <v>509</v>
      </c>
      <c r="B219" s="250">
        <v>527899.53</v>
      </c>
      <c r="C219" s="277">
        <v>327825.60813000001</v>
      </c>
      <c r="D219" s="277"/>
      <c r="E219" s="278">
        <v>37480.866629999997</v>
      </c>
      <c r="F219" s="278"/>
      <c r="G219" s="277">
        <v>76017.532319999998</v>
      </c>
      <c r="H219" s="277"/>
      <c r="I219" s="277">
        <v>64403.742660000004</v>
      </c>
    </row>
    <row r="220" spans="1:10" ht="23.25" customHeight="1" outlineLevel="2" x14ac:dyDescent="0.3">
      <c r="A220" s="249" t="s">
        <v>450</v>
      </c>
      <c r="B220" s="250">
        <v>285650.17</v>
      </c>
      <c r="C220" s="277">
        <v>177388.75556999998</v>
      </c>
      <c r="D220" s="277" t="s">
        <v>42</v>
      </c>
      <c r="E220" s="278">
        <v>20281.162069999998</v>
      </c>
      <c r="F220" s="278" t="s">
        <v>42</v>
      </c>
      <c r="G220" s="277">
        <v>41133.624479999991</v>
      </c>
      <c r="H220" s="277" t="s">
        <v>42</v>
      </c>
      <c r="I220" s="277">
        <v>34849.320739999996</v>
      </c>
      <c r="J220" s="285"/>
    </row>
    <row r="221" spans="1:10" ht="23.25" customHeight="1" outlineLevel="2" x14ac:dyDescent="0.3">
      <c r="A221" s="249" t="s">
        <v>451</v>
      </c>
      <c r="B221" s="250">
        <v>1910.71</v>
      </c>
      <c r="C221" s="277">
        <v>1186.5509099999999</v>
      </c>
      <c r="D221" s="277"/>
      <c r="E221" s="278">
        <v>135.66040999999998</v>
      </c>
      <c r="F221" s="278"/>
      <c r="G221" s="277">
        <v>275.14223999999996</v>
      </c>
      <c r="H221" s="277"/>
      <c r="I221" s="277">
        <v>233.10661999999999</v>
      </c>
    </row>
    <row r="222" spans="1:10" ht="23.25" customHeight="1" outlineLevel="2" x14ac:dyDescent="0.3">
      <c r="A222" s="249" t="s">
        <v>452</v>
      </c>
      <c r="B222" s="250">
        <v>2450549.25</v>
      </c>
      <c r="C222" s="277">
        <v>1521791.0842500001</v>
      </c>
      <c r="D222" s="277"/>
      <c r="E222" s="278">
        <v>173988.99674999999</v>
      </c>
      <c r="F222" s="278"/>
      <c r="G222" s="277">
        <v>352879.09199999995</v>
      </c>
      <c r="H222" s="277"/>
      <c r="I222" s="277">
        <v>298967.0085</v>
      </c>
    </row>
    <row r="223" spans="1:10" ht="23.25" customHeight="1" outlineLevel="2" x14ac:dyDescent="0.3">
      <c r="A223" s="249" t="s">
        <v>453</v>
      </c>
      <c r="B223" s="250">
        <v>186310.62</v>
      </c>
      <c r="C223" s="277">
        <v>115698.89502</v>
      </c>
      <c r="D223" s="277"/>
      <c r="E223" s="278">
        <v>13228.054019999998</v>
      </c>
      <c r="F223" s="278"/>
      <c r="G223" s="277">
        <v>26828.729279999996</v>
      </c>
      <c r="H223" s="277"/>
      <c r="I223" s="277">
        <v>22729.895639999999</v>
      </c>
    </row>
    <row r="224" spans="1:10" ht="23.25" customHeight="1" outlineLevel="2" x14ac:dyDescent="0.3">
      <c r="A224" s="249" t="s">
        <v>510</v>
      </c>
      <c r="B224" s="250">
        <v>34561.61</v>
      </c>
      <c r="C224" s="277">
        <v>21462.75981</v>
      </c>
      <c r="D224" s="277"/>
      <c r="E224" s="278">
        <v>2453.8743099999997</v>
      </c>
      <c r="F224" s="278"/>
      <c r="G224" s="277">
        <v>4976.8718399999998</v>
      </c>
      <c r="H224" s="277"/>
      <c r="I224" s="277">
        <v>4216.5164199999999</v>
      </c>
    </row>
    <row r="225" spans="1:10" ht="12" customHeight="1" outlineLevel="2" x14ac:dyDescent="0.3">
      <c r="A225" s="249" t="s">
        <v>455</v>
      </c>
      <c r="B225" s="250">
        <v>896956.59</v>
      </c>
      <c r="C225" s="277">
        <v>557010.04238999996</v>
      </c>
      <c r="D225" s="277" t="s">
        <v>16</v>
      </c>
      <c r="E225" s="278">
        <v>63683.91788999999</v>
      </c>
      <c r="F225" s="278" t="s">
        <v>16</v>
      </c>
      <c r="G225" s="277">
        <v>129161.74895999998</v>
      </c>
      <c r="H225" s="277" t="s">
        <v>16</v>
      </c>
      <c r="I225" s="277">
        <v>109428.70397999999</v>
      </c>
      <c r="J225" s="285"/>
    </row>
    <row r="226" spans="1:10" ht="12" customHeight="1" outlineLevel="2" x14ac:dyDescent="0.3">
      <c r="A226" s="249" t="s">
        <v>456</v>
      </c>
      <c r="B226" s="250">
        <v>2024748.8</v>
      </c>
      <c r="C226" s="277">
        <v>1257369.0048</v>
      </c>
      <c r="D226" s="277" t="s">
        <v>16</v>
      </c>
      <c r="E226" s="278">
        <v>143757.1648</v>
      </c>
      <c r="F226" s="278" t="s">
        <v>16</v>
      </c>
      <c r="G226" s="277">
        <v>291563.8272</v>
      </c>
      <c r="H226" s="277" t="s">
        <v>16</v>
      </c>
      <c r="I226" s="277">
        <v>247019.3536</v>
      </c>
      <c r="J226" s="285"/>
    </row>
    <row r="227" spans="1:10" ht="12" customHeight="1" outlineLevel="2" x14ac:dyDescent="0.3">
      <c r="A227" s="249" t="s">
        <v>457</v>
      </c>
      <c r="B227" s="250">
        <v>110467.5</v>
      </c>
      <c r="C227" s="277">
        <v>68600.317500000005</v>
      </c>
      <c r="D227" s="277" t="s">
        <v>31</v>
      </c>
      <c r="E227" s="278">
        <v>7843.1924999999992</v>
      </c>
      <c r="F227" s="278" t="s">
        <v>141</v>
      </c>
      <c r="G227" s="277">
        <v>15907.319999999998</v>
      </c>
      <c r="H227" s="277" t="s">
        <v>31</v>
      </c>
      <c r="I227" s="277">
        <v>13477.035</v>
      </c>
      <c r="J227" s="285"/>
    </row>
    <row r="228" spans="1:10" ht="12" customHeight="1" outlineLevel="2" x14ac:dyDescent="0.3">
      <c r="A228" s="249" t="s">
        <v>511</v>
      </c>
      <c r="B228" s="250">
        <v>5702.58</v>
      </c>
      <c r="C228" s="277">
        <v>3541.3021800000001</v>
      </c>
      <c r="D228" s="277" t="s">
        <v>47</v>
      </c>
      <c r="E228" s="278">
        <v>404.88317999999998</v>
      </c>
      <c r="F228" s="278" t="s">
        <v>47</v>
      </c>
      <c r="G228" s="277">
        <v>821.17151999999987</v>
      </c>
      <c r="H228" s="277" t="s">
        <v>47</v>
      </c>
      <c r="I228" s="277">
        <v>695.71475999999996</v>
      </c>
      <c r="J228" s="285"/>
    </row>
    <row r="229" spans="1:10" ht="12" customHeight="1" outlineLevel="2" x14ac:dyDescent="0.3">
      <c r="A229" s="249" t="s">
        <v>459</v>
      </c>
      <c r="B229" s="250">
        <v>4387.8599999999997</v>
      </c>
      <c r="C229" s="277">
        <v>2724.8610599999997</v>
      </c>
      <c r="D229" s="277" t="s">
        <v>141</v>
      </c>
      <c r="E229" s="278">
        <v>311.53805999999997</v>
      </c>
      <c r="F229" s="278" t="s">
        <v>141</v>
      </c>
      <c r="G229" s="277">
        <v>631.85183999999992</v>
      </c>
      <c r="H229" s="277" t="s">
        <v>141</v>
      </c>
      <c r="I229" s="277">
        <v>535.31891999999993</v>
      </c>
      <c r="J229" s="285"/>
    </row>
    <row r="230" spans="1:10" ht="23.25" customHeight="1" outlineLevel="2" x14ac:dyDescent="0.3">
      <c r="A230" s="249" t="s">
        <v>460</v>
      </c>
      <c r="B230" s="250">
        <v>158680.24</v>
      </c>
      <c r="C230" s="277">
        <v>98540.429039999988</v>
      </c>
      <c r="D230" s="277" t="s">
        <v>141</v>
      </c>
      <c r="E230" s="278">
        <v>11266.297039999998</v>
      </c>
      <c r="F230" s="278" t="s">
        <v>141</v>
      </c>
      <c r="G230" s="277">
        <v>22849.954559999998</v>
      </c>
      <c r="H230" s="277" t="s">
        <v>141</v>
      </c>
      <c r="I230" s="277">
        <v>19358.989279999998</v>
      </c>
      <c r="J230" s="285"/>
    </row>
    <row r="231" spans="1:10" ht="12" customHeight="1" outlineLevel="2" x14ac:dyDescent="0.3">
      <c r="A231" s="249" t="s">
        <v>512</v>
      </c>
      <c r="B231" s="250">
        <v>1998</v>
      </c>
      <c r="C231" s="277">
        <v>1240.758</v>
      </c>
      <c r="D231" s="277" t="s">
        <v>141</v>
      </c>
      <c r="E231" s="278">
        <v>141.85799999999998</v>
      </c>
      <c r="F231" s="278" t="s">
        <v>141</v>
      </c>
      <c r="G231" s="277">
        <v>287.71199999999999</v>
      </c>
      <c r="H231" s="277" t="s">
        <v>141</v>
      </c>
      <c r="I231" s="277">
        <v>243.756</v>
      </c>
      <c r="J231" s="285"/>
    </row>
    <row r="232" spans="1:10" ht="23.25" customHeight="1" outlineLevel="2" x14ac:dyDescent="0.3">
      <c r="A232" s="249" t="s">
        <v>461</v>
      </c>
      <c r="B232" s="250">
        <v>61126.05</v>
      </c>
      <c r="C232" s="277">
        <v>37959.277050000004</v>
      </c>
      <c r="D232" s="277" t="s">
        <v>141</v>
      </c>
      <c r="E232" s="278">
        <v>4339.9495500000003</v>
      </c>
      <c r="F232" s="278" t="s">
        <v>141</v>
      </c>
      <c r="G232" s="277">
        <v>8802.1512000000002</v>
      </c>
      <c r="H232" s="277" t="s">
        <v>141</v>
      </c>
      <c r="I232" s="277">
        <v>7457.3780999999999</v>
      </c>
      <c r="J232" s="285"/>
    </row>
    <row r="233" spans="1:10" ht="34.5" customHeight="1" outlineLevel="2" x14ac:dyDescent="0.3">
      <c r="A233" s="249" t="s">
        <v>513</v>
      </c>
      <c r="B233" s="250">
        <v>31000</v>
      </c>
      <c r="C233" s="277">
        <v>19251</v>
      </c>
      <c r="D233" s="277" t="s">
        <v>42</v>
      </c>
      <c r="E233" s="278">
        <v>2201</v>
      </c>
      <c r="F233" s="278" t="s">
        <v>42</v>
      </c>
      <c r="G233" s="277">
        <v>4464</v>
      </c>
      <c r="H233" s="277" t="s">
        <v>42</v>
      </c>
      <c r="I233" s="277">
        <v>3782</v>
      </c>
      <c r="J233" s="285"/>
    </row>
    <row r="234" spans="1:10" ht="23.25" customHeight="1" outlineLevel="2" x14ac:dyDescent="0.3">
      <c r="A234" s="249" t="s">
        <v>463</v>
      </c>
      <c r="B234" s="250">
        <v>3125</v>
      </c>
      <c r="C234" s="277">
        <v>1940.625</v>
      </c>
      <c r="D234" s="277" t="s">
        <v>42</v>
      </c>
      <c r="E234" s="278">
        <v>221.87499999999997</v>
      </c>
      <c r="F234" s="278" t="s">
        <v>42</v>
      </c>
      <c r="G234" s="277">
        <v>449.99999999999994</v>
      </c>
      <c r="H234" s="277" t="s">
        <v>42</v>
      </c>
      <c r="I234" s="277">
        <v>381.25</v>
      </c>
      <c r="J234" s="285"/>
    </row>
    <row r="235" spans="1:10" ht="34.5" customHeight="1" outlineLevel="2" x14ac:dyDescent="0.3">
      <c r="A235" s="249" t="s">
        <v>464</v>
      </c>
      <c r="B235" s="250">
        <v>16964.29</v>
      </c>
      <c r="C235" s="277">
        <v>10534.82409</v>
      </c>
      <c r="D235" s="277"/>
      <c r="E235" s="278">
        <v>1204.46459</v>
      </c>
      <c r="F235" s="278"/>
      <c r="G235" s="277">
        <v>2442.8577599999999</v>
      </c>
      <c r="H235" s="277"/>
      <c r="I235" s="277">
        <v>2069.64338</v>
      </c>
    </row>
    <row r="236" spans="1:10" ht="12" customHeight="1" outlineLevel="2" x14ac:dyDescent="0.3">
      <c r="A236" s="249" t="s">
        <v>514</v>
      </c>
      <c r="B236" s="250">
        <v>283674.61</v>
      </c>
      <c r="C236" s="277">
        <v>176161.93281</v>
      </c>
      <c r="D236" s="277" t="s">
        <v>41</v>
      </c>
      <c r="E236" s="278">
        <v>20140.897309999997</v>
      </c>
      <c r="F236" s="278" t="s">
        <v>41</v>
      </c>
      <c r="G236" s="277">
        <v>40849.143839999997</v>
      </c>
      <c r="H236" s="277" t="s">
        <v>41</v>
      </c>
      <c r="I236" s="277">
        <v>34608.30242</v>
      </c>
      <c r="J236" s="285"/>
    </row>
    <row r="237" spans="1:10" ht="12" customHeight="1" outlineLevel="2" x14ac:dyDescent="0.3">
      <c r="A237" s="249" t="s">
        <v>515</v>
      </c>
      <c r="B237" s="250">
        <v>469791</v>
      </c>
      <c r="C237" s="277">
        <v>291740.21100000001</v>
      </c>
      <c r="D237" s="277"/>
      <c r="E237" s="278">
        <v>33355.161</v>
      </c>
      <c r="F237" s="278"/>
      <c r="G237" s="277">
        <v>67649.903999999995</v>
      </c>
      <c r="H237" s="277"/>
      <c r="I237" s="277">
        <v>57314.502</v>
      </c>
    </row>
    <row r="238" spans="1:10" ht="23.25" customHeight="1" outlineLevel="2" x14ac:dyDescent="0.3">
      <c r="A238" s="249" t="s">
        <v>516</v>
      </c>
      <c r="B238" s="250">
        <v>350000</v>
      </c>
      <c r="C238" s="277">
        <v>217350</v>
      </c>
      <c r="D238" s="277"/>
      <c r="E238" s="278">
        <v>24849.999999999996</v>
      </c>
      <c r="F238" s="278"/>
      <c r="G238" s="277">
        <v>50399.999999999993</v>
      </c>
      <c r="H238" s="277"/>
      <c r="I238" s="277">
        <v>42700</v>
      </c>
    </row>
    <row r="239" spans="1:10" ht="23.25" customHeight="1" outlineLevel="2" x14ac:dyDescent="0.3">
      <c r="A239" s="249" t="s">
        <v>517</v>
      </c>
      <c r="B239" s="250">
        <v>110000</v>
      </c>
      <c r="C239" s="277">
        <v>68310</v>
      </c>
      <c r="D239" s="277" t="s">
        <v>50</v>
      </c>
      <c r="E239" s="278">
        <v>7809.9999999999991</v>
      </c>
      <c r="F239" s="278" t="s">
        <v>50</v>
      </c>
      <c r="G239" s="277">
        <v>15839.999999999998</v>
      </c>
      <c r="H239" s="277" t="s">
        <v>50</v>
      </c>
      <c r="I239" s="277">
        <v>13420</v>
      </c>
      <c r="J239" s="285"/>
    </row>
    <row r="240" spans="1:10" ht="23.25" customHeight="1" outlineLevel="2" x14ac:dyDescent="0.3">
      <c r="A240" s="249" t="s">
        <v>518</v>
      </c>
      <c r="B240" s="250">
        <v>3675725</v>
      </c>
      <c r="C240" s="277">
        <v>2282625.2250000001</v>
      </c>
      <c r="D240" s="277"/>
      <c r="E240" s="278">
        <v>260976.47499999998</v>
      </c>
      <c r="F240" s="278"/>
      <c r="G240" s="277">
        <v>529304.39999999991</v>
      </c>
      <c r="H240" s="277"/>
      <c r="I240" s="277">
        <v>448438.45</v>
      </c>
    </row>
    <row r="241" spans="1:10" ht="34.5" customHeight="1" outlineLevel="2" x14ac:dyDescent="0.3">
      <c r="A241" s="249" t="s">
        <v>519</v>
      </c>
      <c r="B241" s="250">
        <v>46033.38</v>
      </c>
      <c r="C241" s="277">
        <v>28586.72898</v>
      </c>
      <c r="D241" s="277" t="s">
        <v>49</v>
      </c>
      <c r="E241" s="278">
        <v>3268.3699799999995</v>
      </c>
      <c r="F241" s="278" t="s">
        <v>49</v>
      </c>
      <c r="G241" s="277">
        <v>6628.8067199999987</v>
      </c>
      <c r="H241" s="277" t="s">
        <v>49</v>
      </c>
      <c r="I241" s="277">
        <v>5616.0723599999992</v>
      </c>
      <c r="J241" s="285"/>
    </row>
    <row r="242" spans="1:10" ht="11.25" customHeight="1" x14ac:dyDescent="0.3"/>
    <row r="243" spans="1:10" x14ac:dyDescent="0.3">
      <c r="C243" s="285">
        <f>C199+C200+C201+C202+C203+C204+C205+C206+C207+C208+C210+C211+C212+C217+C220+C225+C226+C227+C228+C229+C230+C231+C232+C233+C235+C236+C239+C241</f>
        <v>29464951.831289999</v>
      </c>
      <c r="E243" s="285">
        <f>E199+E200+E201+E202+E203+E204+E205+E206+E207+E208+E210+E211+E212+E217+E220+E225+E226+E227+E228+E229+E230+E231+E232+E233+E234+E235+E236+E239+E241</f>
        <v>3369000.5867900001</v>
      </c>
      <c r="G243" s="285">
        <f>G199+G200+G201+G202+G203+G204+G205+G206+G207+G208+G210+G211+G212+G217+G220+G225+G226+G227+G228+G229+G230+G231+G232+G233+G234+G236+G239+G241</f>
        <v>6830459.7407999998</v>
      </c>
      <c r="I243" s="285">
        <f>I199+I200+I201+I202+I203+I204+I205+I206+I207+I208+I210+I211+I212+I217+I220+I225+I226+I227+I228+I229+I230+I231+I232+I233+I234+I236+I239+I241</f>
        <v>5786917.2804000005</v>
      </c>
    </row>
    <row r="244" spans="1:10" ht="11.25" customHeight="1" x14ac:dyDescent="0.3">
      <c r="A244" s="236" t="s">
        <v>491</v>
      </c>
    </row>
    <row r="245" spans="1:10" x14ac:dyDescent="0.3">
      <c r="C245" s="285">
        <f>C199+C200+C201+C202+C203+C204+C205+C206+C207+C208+C210+C211+C212+C217+C220+C225+C226+C227+C228+C229+C230+C231+C232+C233+C234+C236+C239+C241</f>
        <v>29456357.632199999</v>
      </c>
      <c r="E245" s="285">
        <f>E199+E200+E201+E202+E203+E204+E205+E206+E207+E208+E210+E212+E217+E220+E225+E226+E227+E229+E230+E231+E232+E233+E234+E236+E239+E241</f>
        <v>3364047.9200200001</v>
      </c>
      <c r="I245" s="285"/>
    </row>
    <row r="247" spans="1:10" x14ac:dyDescent="0.3">
      <c r="E247" s="285">
        <f>E199+E200+E201+E202+E203+E204+E205+E206+E207+E208+E210+E211+E212+E217+E220+E225+E226+E227+E228+E229+E230+E231+E232+E233+E234+E236+E239+E241</f>
        <v>3367796.1222000001</v>
      </c>
    </row>
  </sheetData>
  <mergeCells count="4">
    <mergeCell ref="C186:C187"/>
    <mergeCell ref="E186:E187"/>
    <mergeCell ref="G186:G187"/>
    <mergeCell ref="I186:I18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54"/>
  <sheetViews>
    <sheetView topLeftCell="A240" zoomScaleNormal="100" workbookViewId="0">
      <selection activeCell="C250" sqref="C250"/>
    </sheetView>
  </sheetViews>
  <sheetFormatPr defaultRowHeight="14.4" outlineLevelRow="4" x14ac:dyDescent="0.3"/>
  <cols>
    <col min="1" max="1" width="32.6640625" style="236" customWidth="1"/>
    <col min="2" max="2" width="19.6640625" style="236" customWidth="1"/>
    <col min="3" max="3" width="27" customWidth="1"/>
    <col min="4" max="256" width="9.109375" customWidth="1"/>
    <col min="257" max="257" width="26" customWidth="1"/>
    <col min="258" max="258" width="19.6640625" customWidth="1"/>
    <col min="259" max="512" width="9.109375" customWidth="1"/>
    <col min="513" max="513" width="26" customWidth="1"/>
    <col min="514" max="514" width="19.6640625" customWidth="1"/>
    <col min="515" max="768" width="9.109375" customWidth="1"/>
    <col min="769" max="769" width="26" customWidth="1"/>
    <col min="770" max="770" width="19.6640625" customWidth="1"/>
    <col min="771" max="1024" width="9.109375" customWidth="1"/>
    <col min="1025" max="1025" width="26" customWidth="1"/>
    <col min="1026" max="1026" width="19.6640625" customWidth="1"/>
    <col min="1027" max="1280" width="9.109375" customWidth="1"/>
    <col min="1281" max="1281" width="26" customWidth="1"/>
    <col min="1282" max="1282" width="19.6640625" customWidth="1"/>
    <col min="1283" max="1536" width="9.109375" customWidth="1"/>
    <col min="1537" max="1537" width="26" customWidth="1"/>
    <col min="1538" max="1538" width="19.6640625" customWidth="1"/>
    <col min="1539" max="1792" width="9.109375" customWidth="1"/>
    <col min="1793" max="1793" width="26" customWidth="1"/>
    <col min="1794" max="1794" width="19.6640625" customWidth="1"/>
    <col min="1795" max="2048" width="9.109375" customWidth="1"/>
    <col min="2049" max="2049" width="26" customWidth="1"/>
    <col min="2050" max="2050" width="19.6640625" customWidth="1"/>
    <col min="2051" max="2304" width="9.109375" customWidth="1"/>
    <col min="2305" max="2305" width="26" customWidth="1"/>
    <col min="2306" max="2306" width="19.6640625" customWidth="1"/>
    <col min="2307" max="2560" width="9.109375" customWidth="1"/>
    <col min="2561" max="2561" width="26" customWidth="1"/>
    <col min="2562" max="2562" width="19.6640625" customWidth="1"/>
    <col min="2563" max="2816" width="9.109375" customWidth="1"/>
    <col min="2817" max="2817" width="26" customWidth="1"/>
    <col min="2818" max="2818" width="19.6640625" customWidth="1"/>
    <col min="2819" max="3072" width="9.109375" customWidth="1"/>
    <col min="3073" max="3073" width="26" customWidth="1"/>
    <col min="3074" max="3074" width="19.6640625" customWidth="1"/>
    <col min="3075" max="3328" width="9.109375" customWidth="1"/>
    <col min="3329" max="3329" width="26" customWidth="1"/>
    <col min="3330" max="3330" width="19.6640625" customWidth="1"/>
    <col min="3331" max="3584" width="9.109375" customWidth="1"/>
    <col min="3585" max="3585" width="26" customWidth="1"/>
    <col min="3586" max="3586" width="19.6640625" customWidth="1"/>
    <col min="3587" max="3840" width="9.109375" customWidth="1"/>
    <col min="3841" max="3841" width="26" customWidth="1"/>
    <col min="3842" max="3842" width="19.6640625" customWidth="1"/>
    <col min="3843" max="4096" width="9.109375" customWidth="1"/>
    <col min="4097" max="4097" width="26" customWidth="1"/>
    <col min="4098" max="4098" width="19.6640625" customWidth="1"/>
    <col min="4099" max="4352" width="9.109375" customWidth="1"/>
    <col min="4353" max="4353" width="26" customWidth="1"/>
    <col min="4354" max="4354" width="19.6640625" customWidth="1"/>
    <col min="4355" max="4608" width="9.109375" customWidth="1"/>
    <col min="4609" max="4609" width="26" customWidth="1"/>
    <col min="4610" max="4610" width="19.6640625" customWidth="1"/>
    <col min="4611" max="4864" width="9.109375" customWidth="1"/>
    <col min="4865" max="4865" width="26" customWidth="1"/>
    <col min="4866" max="4866" width="19.6640625" customWidth="1"/>
    <col min="4867" max="5120" width="9.109375" customWidth="1"/>
    <col min="5121" max="5121" width="26" customWidth="1"/>
    <col min="5122" max="5122" width="19.6640625" customWidth="1"/>
    <col min="5123" max="5376" width="9.109375" customWidth="1"/>
    <col min="5377" max="5377" width="26" customWidth="1"/>
    <col min="5378" max="5378" width="19.6640625" customWidth="1"/>
    <col min="5379" max="5632" width="9.109375" customWidth="1"/>
    <col min="5633" max="5633" width="26" customWidth="1"/>
    <col min="5634" max="5634" width="19.6640625" customWidth="1"/>
    <col min="5635" max="5888" width="9.109375" customWidth="1"/>
    <col min="5889" max="5889" width="26" customWidth="1"/>
    <col min="5890" max="5890" width="19.6640625" customWidth="1"/>
    <col min="5891" max="6144" width="9.109375" customWidth="1"/>
    <col min="6145" max="6145" width="26" customWidth="1"/>
    <col min="6146" max="6146" width="19.6640625" customWidth="1"/>
    <col min="6147" max="6400" width="9.109375" customWidth="1"/>
    <col min="6401" max="6401" width="26" customWidth="1"/>
    <col min="6402" max="6402" width="19.6640625" customWidth="1"/>
    <col min="6403" max="6656" width="9.109375" customWidth="1"/>
    <col min="6657" max="6657" width="26" customWidth="1"/>
    <col min="6658" max="6658" width="19.6640625" customWidth="1"/>
    <col min="6659" max="6912" width="9.109375" customWidth="1"/>
    <col min="6913" max="6913" width="26" customWidth="1"/>
    <col min="6914" max="6914" width="19.6640625" customWidth="1"/>
    <col min="6915" max="7168" width="9.109375" customWidth="1"/>
    <col min="7169" max="7169" width="26" customWidth="1"/>
    <col min="7170" max="7170" width="19.6640625" customWidth="1"/>
    <col min="7171" max="7424" width="9.109375" customWidth="1"/>
    <col min="7425" max="7425" width="26" customWidth="1"/>
    <col min="7426" max="7426" width="19.6640625" customWidth="1"/>
    <col min="7427" max="7680" width="9.109375" customWidth="1"/>
    <col min="7681" max="7681" width="26" customWidth="1"/>
    <col min="7682" max="7682" width="19.6640625" customWidth="1"/>
    <col min="7683" max="7936" width="9.109375" customWidth="1"/>
    <col min="7937" max="7937" width="26" customWidth="1"/>
    <col min="7938" max="7938" width="19.6640625" customWidth="1"/>
    <col min="7939" max="8192" width="9.109375" customWidth="1"/>
    <col min="8193" max="8193" width="26" customWidth="1"/>
    <col min="8194" max="8194" width="19.6640625" customWidth="1"/>
    <col min="8195" max="8448" width="9.109375" customWidth="1"/>
    <col min="8449" max="8449" width="26" customWidth="1"/>
    <col min="8450" max="8450" width="19.6640625" customWidth="1"/>
    <col min="8451" max="8704" width="9.109375" customWidth="1"/>
    <col min="8705" max="8705" width="26" customWidth="1"/>
    <col min="8706" max="8706" width="19.6640625" customWidth="1"/>
    <col min="8707" max="8960" width="9.109375" customWidth="1"/>
    <col min="8961" max="8961" width="26" customWidth="1"/>
    <col min="8962" max="8962" width="19.6640625" customWidth="1"/>
    <col min="8963" max="9216" width="9.109375" customWidth="1"/>
    <col min="9217" max="9217" width="26" customWidth="1"/>
    <col min="9218" max="9218" width="19.6640625" customWidth="1"/>
    <col min="9219" max="9472" width="9.109375" customWidth="1"/>
    <col min="9473" max="9473" width="26" customWidth="1"/>
    <col min="9474" max="9474" width="19.6640625" customWidth="1"/>
    <col min="9475" max="9728" width="9.109375" customWidth="1"/>
    <col min="9729" max="9729" width="26" customWidth="1"/>
    <col min="9730" max="9730" width="19.6640625" customWidth="1"/>
    <col min="9731" max="9984" width="9.109375" customWidth="1"/>
    <col min="9985" max="9985" width="26" customWidth="1"/>
    <col min="9986" max="9986" width="19.6640625" customWidth="1"/>
    <col min="9987" max="10240" width="9.109375" customWidth="1"/>
    <col min="10241" max="10241" width="26" customWidth="1"/>
    <col min="10242" max="10242" width="19.6640625" customWidth="1"/>
    <col min="10243" max="10496" width="9.109375" customWidth="1"/>
    <col min="10497" max="10497" width="26" customWidth="1"/>
    <col min="10498" max="10498" width="19.6640625" customWidth="1"/>
    <col min="10499" max="10752" width="9.109375" customWidth="1"/>
    <col min="10753" max="10753" width="26" customWidth="1"/>
    <col min="10754" max="10754" width="19.6640625" customWidth="1"/>
    <col min="10755" max="11008" width="9.109375" customWidth="1"/>
    <col min="11009" max="11009" width="26" customWidth="1"/>
    <col min="11010" max="11010" width="19.6640625" customWidth="1"/>
    <col min="11011" max="11264" width="9.109375" customWidth="1"/>
    <col min="11265" max="11265" width="26" customWidth="1"/>
    <col min="11266" max="11266" width="19.6640625" customWidth="1"/>
    <col min="11267" max="11520" width="9.109375" customWidth="1"/>
    <col min="11521" max="11521" width="26" customWidth="1"/>
    <col min="11522" max="11522" width="19.6640625" customWidth="1"/>
    <col min="11523" max="11776" width="9.109375" customWidth="1"/>
    <col min="11777" max="11777" width="26" customWidth="1"/>
    <col min="11778" max="11778" width="19.6640625" customWidth="1"/>
    <col min="11779" max="12032" width="9.109375" customWidth="1"/>
    <col min="12033" max="12033" width="26" customWidth="1"/>
    <col min="12034" max="12034" width="19.6640625" customWidth="1"/>
    <col min="12035" max="12288" width="9.109375" customWidth="1"/>
    <col min="12289" max="12289" width="26" customWidth="1"/>
    <col min="12290" max="12290" width="19.6640625" customWidth="1"/>
    <col min="12291" max="12544" width="9.109375" customWidth="1"/>
    <col min="12545" max="12545" width="26" customWidth="1"/>
    <col min="12546" max="12546" width="19.6640625" customWidth="1"/>
    <col min="12547" max="12800" width="9.109375" customWidth="1"/>
    <col min="12801" max="12801" width="26" customWidth="1"/>
    <col min="12802" max="12802" width="19.6640625" customWidth="1"/>
    <col min="12803" max="13056" width="9.109375" customWidth="1"/>
    <col min="13057" max="13057" width="26" customWidth="1"/>
    <col min="13058" max="13058" width="19.6640625" customWidth="1"/>
    <col min="13059" max="13312" width="9.109375" customWidth="1"/>
    <col min="13313" max="13313" width="26" customWidth="1"/>
    <col min="13314" max="13314" width="19.6640625" customWidth="1"/>
    <col min="13315" max="13568" width="9.109375" customWidth="1"/>
    <col min="13569" max="13569" width="26" customWidth="1"/>
    <col min="13570" max="13570" width="19.6640625" customWidth="1"/>
    <col min="13571" max="13824" width="9.109375" customWidth="1"/>
    <col min="13825" max="13825" width="26" customWidth="1"/>
    <col min="13826" max="13826" width="19.6640625" customWidth="1"/>
    <col min="13827" max="14080" width="9.109375" customWidth="1"/>
    <col min="14081" max="14081" width="26" customWidth="1"/>
    <col min="14082" max="14082" width="19.6640625" customWidth="1"/>
    <col min="14083" max="14336" width="9.109375" customWidth="1"/>
    <col min="14337" max="14337" width="26" customWidth="1"/>
    <col min="14338" max="14338" width="19.6640625" customWidth="1"/>
    <col min="14339" max="14592" width="9.109375" customWidth="1"/>
    <col min="14593" max="14593" width="26" customWidth="1"/>
    <col min="14594" max="14594" width="19.6640625" customWidth="1"/>
    <col min="14595" max="14848" width="9.109375" customWidth="1"/>
    <col min="14849" max="14849" width="26" customWidth="1"/>
    <col min="14850" max="14850" width="19.6640625" customWidth="1"/>
    <col min="14851" max="15104" width="9.109375" customWidth="1"/>
    <col min="15105" max="15105" width="26" customWidth="1"/>
    <col min="15106" max="15106" width="19.6640625" customWidth="1"/>
    <col min="15107" max="15360" width="9.109375" customWidth="1"/>
    <col min="15361" max="15361" width="26" customWidth="1"/>
    <col min="15362" max="15362" width="19.6640625" customWidth="1"/>
    <col min="15363" max="15616" width="9.109375" customWidth="1"/>
    <col min="15617" max="15617" width="26" customWidth="1"/>
    <col min="15618" max="15618" width="19.6640625" customWidth="1"/>
    <col min="15619" max="15872" width="9.109375" customWidth="1"/>
    <col min="15873" max="15873" width="26" customWidth="1"/>
    <col min="15874" max="15874" width="19.6640625" customWidth="1"/>
    <col min="15875" max="16128" width="9.109375" customWidth="1"/>
    <col min="16129" max="16129" width="26" customWidth="1"/>
    <col min="16130" max="16130" width="19.6640625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409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56" t="s">
        <v>411</v>
      </c>
      <c r="B186" s="256" t="s">
        <v>412</v>
      </c>
    </row>
    <row r="187" spans="1:2" ht="12.75" customHeight="1" x14ac:dyDescent="0.3">
      <c r="A187" s="256" t="s">
        <v>413</v>
      </c>
      <c r="B187" s="257" t="s">
        <v>414</v>
      </c>
    </row>
    <row r="188" spans="1:2" ht="12.75" customHeight="1" x14ac:dyDescent="0.3">
      <c r="A188" s="256" t="s">
        <v>415</v>
      </c>
      <c r="B188" s="258"/>
    </row>
    <row r="189" spans="1:2" ht="12.75" customHeight="1" x14ac:dyDescent="0.3">
      <c r="A189" s="256" t="s">
        <v>416</v>
      </c>
      <c r="B189" s="258"/>
    </row>
    <row r="190" spans="1:2" ht="12.75" customHeight="1" x14ac:dyDescent="0.3">
      <c r="A190" s="259" t="s">
        <v>417</v>
      </c>
      <c r="B190" s="260"/>
    </row>
    <row r="191" spans="1:2" ht="15" customHeight="1" x14ac:dyDescent="0.3">
      <c r="A191" s="243">
        <v>8110</v>
      </c>
      <c r="B191" s="244">
        <v>636495134.15999997</v>
      </c>
    </row>
    <row r="192" spans="1:2" ht="12.75" customHeight="1" outlineLevel="1" x14ac:dyDescent="0.3">
      <c r="A192" s="245" t="s">
        <v>418</v>
      </c>
      <c r="B192" s="246">
        <v>636495134.15999997</v>
      </c>
    </row>
    <row r="193" spans="1:3" ht="36.75" customHeight="1" outlineLevel="2" x14ac:dyDescent="0.3">
      <c r="A193" s="261" t="s">
        <v>489</v>
      </c>
      <c r="B193" s="262">
        <v>47822098.060000002</v>
      </c>
    </row>
    <row r="194" spans="1:3" ht="34.5" customHeight="1" outlineLevel="3" x14ac:dyDescent="0.3">
      <c r="A194" s="249" t="s">
        <v>420</v>
      </c>
      <c r="B194" s="250">
        <v>47822098.060000002</v>
      </c>
    </row>
    <row r="195" spans="1:3" ht="12" customHeight="1" outlineLevel="4" x14ac:dyDescent="0.3">
      <c r="A195" s="251" t="s">
        <v>421</v>
      </c>
      <c r="B195" s="252"/>
    </row>
    <row r="196" spans="1:3" ht="23.25" customHeight="1" outlineLevel="4" x14ac:dyDescent="0.3">
      <c r="A196" s="251" t="s">
        <v>422</v>
      </c>
      <c r="B196" s="253">
        <v>5870135.9800000004</v>
      </c>
      <c r="C196" t="s">
        <v>174</v>
      </c>
    </row>
    <row r="197" spans="1:3" ht="23.25" customHeight="1" outlineLevel="4" x14ac:dyDescent="0.3">
      <c r="A197" s="251" t="s">
        <v>423</v>
      </c>
      <c r="B197" s="253">
        <v>55885.29</v>
      </c>
      <c r="C197" t="s">
        <v>407</v>
      </c>
    </row>
    <row r="198" spans="1:3" ht="23.25" customHeight="1" outlineLevel="4" x14ac:dyDescent="0.3">
      <c r="A198" s="251" t="s">
        <v>424</v>
      </c>
      <c r="B198" s="253">
        <v>173527.72</v>
      </c>
      <c r="C198" t="s">
        <v>407</v>
      </c>
    </row>
    <row r="199" spans="1:3" ht="23.25" customHeight="1" outlineLevel="4" x14ac:dyDescent="0.3">
      <c r="A199" s="251" t="s">
        <v>425</v>
      </c>
      <c r="B199" s="253">
        <v>300357.14</v>
      </c>
      <c r="C199" t="s">
        <v>147</v>
      </c>
    </row>
    <row r="200" spans="1:3" ht="12" customHeight="1" outlineLevel="4" x14ac:dyDescent="0.3">
      <c r="A200" s="251" t="s">
        <v>427</v>
      </c>
      <c r="B200" s="253">
        <v>1058357.3999999999</v>
      </c>
      <c r="C200" t="s">
        <v>4</v>
      </c>
    </row>
    <row r="201" spans="1:3" ht="12" customHeight="1" outlineLevel="4" x14ac:dyDescent="0.3">
      <c r="A201" s="251" t="s">
        <v>428</v>
      </c>
      <c r="B201" s="253">
        <v>614522.5</v>
      </c>
      <c r="C201" t="s">
        <v>146</v>
      </c>
    </row>
    <row r="202" spans="1:3" ht="12" customHeight="1" outlineLevel="4" x14ac:dyDescent="0.3">
      <c r="A202" s="251" t="s">
        <v>429</v>
      </c>
      <c r="B202" s="253">
        <v>303198.24</v>
      </c>
      <c r="C202" t="s">
        <v>397</v>
      </c>
    </row>
    <row r="203" spans="1:3" ht="23.25" customHeight="1" outlineLevel="4" x14ac:dyDescent="0.3">
      <c r="A203" s="251" t="s">
        <v>430</v>
      </c>
      <c r="B203" s="253">
        <v>21232.69</v>
      </c>
      <c r="C203" t="s">
        <v>4</v>
      </c>
    </row>
    <row r="204" spans="1:3" ht="12" customHeight="1" outlineLevel="4" x14ac:dyDescent="0.3">
      <c r="A204" s="251" t="s">
        <v>431</v>
      </c>
      <c r="B204" s="253">
        <v>2848.29</v>
      </c>
      <c r="C204" t="s">
        <v>4</v>
      </c>
    </row>
    <row r="205" spans="1:3" ht="23.25" customHeight="1" outlineLevel="4" x14ac:dyDescent="0.3">
      <c r="A205" s="251" t="s">
        <v>432</v>
      </c>
      <c r="B205" s="253">
        <v>31008.26</v>
      </c>
      <c r="C205" t="s">
        <v>4</v>
      </c>
    </row>
    <row r="206" spans="1:3" ht="23.25" customHeight="1" outlineLevel="4" x14ac:dyDescent="0.3">
      <c r="A206" s="251" t="s">
        <v>433</v>
      </c>
      <c r="B206" s="253">
        <v>22618.76</v>
      </c>
      <c r="C206" t="s">
        <v>4</v>
      </c>
    </row>
    <row r="207" spans="1:3" ht="23.25" customHeight="1" outlineLevel="4" x14ac:dyDescent="0.3">
      <c r="A207" s="251" t="s">
        <v>434</v>
      </c>
      <c r="B207" s="253">
        <v>13572.3</v>
      </c>
      <c r="C207" t="s">
        <v>4</v>
      </c>
    </row>
    <row r="208" spans="1:3" ht="23.25" customHeight="1" outlineLevel="4" x14ac:dyDescent="0.3">
      <c r="A208" s="251" t="s">
        <v>435</v>
      </c>
      <c r="B208" s="253">
        <v>20251.79</v>
      </c>
      <c r="C208" t="s">
        <v>4</v>
      </c>
    </row>
    <row r="209" spans="1:3" ht="12" customHeight="1" outlineLevel="4" x14ac:dyDescent="0.3">
      <c r="A209" s="251" t="s">
        <v>436</v>
      </c>
      <c r="B209" s="253">
        <v>25931.61</v>
      </c>
      <c r="C209" t="s">
        <v>4</v>
      </c>
    </row>
    <row r="210" spans="1:3" ht="12" customHeight="1" outlineLevel="4" x14ac:dyDescent="0.3">
      <c r="A210" s="251" t="s">
        <v>437</v>
      </c>
      <c r="B210" s="253">
        <v>9086123.6699999999</v>
      </c>
      <c r="C210" t="s">
        <v>15</v>
      </c>
    </row>
    <row r="211" spans="1:3" ht="23.25" customHeight="1" outlineLevel="4" x14ac:dyDescent="0.3">
      <c r="A211" s="251" t="s">
        <v>438</v>
      </c>
      <c r="B211" s="253">
        <v>451281.12</v>
      </c>
    </row>
    <row r="212" spans="1:3" ht="23.25" customHeight="1" outlineLevel="4" x14ac:dyDescent="0.3">
      <c r="A212" s="251" t="s">
        <v>439</v>
      </c>
      <c r="B212" s="253">
        <v>106152.94</v>
      </c>
    </row>
    <row r="213" spans="1:3" ht="12" customHeight="1" outlineLevel="4" x14ac:dyDescent="0.3">
      <c r="A213" s="251" t="s">
        <v>440</v>
      </c>
      <c r="B213" s="253">
        <v>65641.899999999994</v>
      </c>
      <c r="C213" t="s">
        <v>4</v>
      </c>
    </row>
    <row r="214" spans="1:3" ht="12" customHeight="1" outlineLevel="4" x14ac:dyDescent="0.3">
      <c r="A214" s="251" t="s">
        <v>441</v>
      </c>
      <c r="B214" s="253">
        <v>10084.120000000001</v>
      </c>
      <c r="C214" t="s">
        <v>4</v>
      </c>
    </row>
    <row r="215" spans="1:3" ht="23.25" customHeight="1" outlineLevel="4" x14ac:dyDescent="0.3">
      <c r="A215" s="251" t="s">
        <v>473</v>
      </c>
      <c r="B215" s="253">
        <v>50700</v>
      </c>
    </row>
    <row r="216" spans="1:3" ht="34.5" customHeight="1" outlineLevel="4" x14ac:dyDescent="0.3">
      <c r="A216" s="251" t="s">
        <v>442</v>
      </c>
      <c r="B216" s="253">
        <v>197924.82</v>
      </c>
      <c r="C216" t="s">
        <v>4</v>
      </c>
    </row>
    <row r="217" spans="1:3" ht="34.5" customHeight="1" outlineLevel="4" x14ac:dyDescent="0.3">
      <c r="A217" s="251" t="s">
        <v>443</v>
      </c>
      <c r="B217" s="253">
        <v>29330.85</v>
      </c>
      <c r="C217" t="s">
        <v>31</v>
      </c>
    </row>
    <row r="218" spans="1:3" ht="34.5" customHeight="1" outlineLevel="4" x14ac:dyDescent="0.3">
      <c r="A218" s="251" t="s">
        <v>444</v>
      </c>
      <c r="B218" s="253">
        <v>56476.46</v>
      </c>
      <c r="C218" t="s">
        <v>4</v>
      </c>
    </row>
    <row r="219" spans="1:3" ht="34.5" customHeight="1" outlineLevel="4" x14ac:dyDescent="0.3">
      <c r="A219" s="251" t="s">
        <v>445</v>
      </c>
      <c r="B219" s="253">
        <v>121000</v>
      </c>
      <c r="C219" t="s">
        <v>146</v>
      </c>
    </row>
    <row r="220" spans="1:3" ht="12" customHeight="1" outlineLevel="4" x14ac:dyDescent="0.3">
      <c r="A220" s="251" t="s">
        <v>474</v>
      </c>
      <c r="B220" s="253">
        <v>41123</v>
      </c>
    </row>
    <row r="221" spans="1:3" ht="12" customHeight="1" outlineLevel="4" x14ac:dyDescent="0.3">
      <c r="A221" s="251" t="s">
        <v>446</v>
      </c>
      <c r="B221" s="253">
        <v>7981.79</v>
      </c>
      <c r="C221" t="s">
        <v>33</v>
      </c>
    </row>
    <row r="222" spans="1:3" ht="34.5" customHeight="1" outlineLevel="4" x14ac:dyDescent="0.3">
      <c r="A222" s="251" t="s">
        <v>17</v>
      </c>
      <c r="B222" s="253">
        <v>50297.03</v>
      </c>
      <c r="C222" t="s">
        <v>17</v>
      </c>
    </row>
    <row r="223" spans="1:3" ht="12" customHeight="1" outlineLevel="4" x14ac:dyDescent="0.3">
      <c r="A223" s="251" t="s">
        <v>447</v>
      </c>
      <c r="B223" s="253">
        <v>150189.32999999999</v>
      </c>
      <c r="C223" t="s">
        <v>388</v>
      </c>
    </row>
    <row r="224" spans="1:3" ht="23.25" customHeight="1" outlineLevel="4" x14ac:dyDescent="0.3">
      <c r="A224" s="251" t="s">
        <v>448</v>
      </c>
      <c r="B224" s="254">
        <v>458.04</v>
      </c>
    </row>
    <row r="225" spans="1:3" ht="12" customHeight="1" outlineLevel="4" x14ac:dyDescent="0.3">
      <c r="A225" s="251" t="s">
        <v>490</v>
      </c>
      <c r="B225" s="254">
        <v>892.86</v>
      </c>
      <c r="C225" t="s">
        <v>4</v>
      </c>
    </row>
    <row r="226" spans="1:3" ht="23.25" customHeight="1" outlineLevel="4" x14ac:dyDescent="0.3">
      <c r="A226" s="251" t="s">
        <v>450</v>
      </c>
      <c r="B226" s="253">
        <f>830856.72+55389.88</f>
        <v>886246.6</v>
      </c>
      <c r="C226" t="s">
        <v>4</v>
      </c>
    </row>
    <row r="227" spans="1:3" ht="23.25" customHeight="1" outlineLevel="4" x14ac:dyDescent="0.3">
      <c r="A227" s="251" t="s">
        <v>451</v>
      </c>
      <c r="B227" s="253">
        <v>130000</v>
      </c>
      <c r="C227" t="s">
        <v>32</v>
      </c>
    </row>
    <row r="228" spans="1:3" ht="23.25" customHeight="1" outlineLevel="4" x14ac:dyDescent="0.3">
      <c r="A228" s="251" t="s">
        <v>475</v>
      </c>
      <c r="B228" s="253">
        <v>2053.5700000000002</v>
      </c>
      <c r="C228" t="s">
        <v>4</v>
      </c>
    </row>
    <row r="229" spans="1:3" ht="34.5" customHeight="1" outlineLevel="4" x14ac:dyDescent="0.3">
      <c r="A229" s="251" t="s">
        <v>476</v>
      </c>
      <c r="B229" s="253">
        <v>22200</v>
      </c>
      <c r="C229" t="s">
        <v>4</v>
      </c>
    </row>
    <row r="230" spans="1:3" ht="23.25" customHeight="1" outlineLevel="4" x14ac:dyDescent="0.3">
      <c r="A230" s="251" t="s">
        <v>452</v>
      </c>
      <c r="B230" s="253">
        <v>827642.61</v>
      </c>
    </row>
    <row r="231" spans="1:3" ht="23.25" customHeight="1" outlineLevel="4" x14ac:dyDescent="0.3">
      <c r="A231" s="251" t="s">
        <v>477</v>
      </c>
      <c r="B231" s="253">
        <v>2306682.9900000002</v>
      </c>
      <c r="C231" t="s">
        <v>387</v>
      </c>
    </row>
    <row r="232" spans="1:3" ht="23.25" customHeight="1" outlineLevel="4" x14ac:dyDescent="0.3">
      <c r="A232" s="251" t="s">
        <v>453</v>
      </c>
      <c r="B232" s="253">
        <v>650923.93000000005</v>
      </c>
      <c r="C232" t="s">
        <v>387</v>
      </c>
    </row>
    <row r="233" spans="1:3" ht="23.25" customHeight="1" outlineLevel="4" x14ac:dyDescent="0.3">
      <c r="A233" s="251" t="s">
        <v>492</v>
      </c>
      <c r="B233" s="253">
        <v>1126100</v>
      </c>
      <c r="C233" t="s">
        <v>23</v>
      </c>
    </row>
    <row r="234" spans="1:3" ht="23.25" customHeight="1" outlineLevel="4" x14ac:dyDescent="0.3">
      <c r="A234" s="251" t="s">
        <v>479</v>
      </c>
      <c r="B234" s="253">
        <v>8285610.04</v>
      </c>
    </row>
    <row r="235" spans="1:3" ht="23.25" customHeight="1" outlineLevel="4" x14ac:dyDescent="0.3">
      <c r="A235" s="251" t="s">
        <v>455</v>
      </c>
      <c r="B235" s="253">
        <v>277006.42</v>
      </c>
      <c r="C235" t="s">
        <v>16</v>
      </c>
    </row>
    <row r="236" spans="1:3" ht="12" customHeight="1" outlineLevel="4" x14ac:dyDescent="0.3">
      <c r="A236" s="251" t="s">
        <v>456</v>
      </c>
      <c r="B236" s="253">
        <v>514540.36</v>
      </c>
      <c r="C236" t="s">
        <v>16</v>
      </c>
    </row>
    <row r="237" spans="1:3" ht="12" customHeight="1" outlineLevel="4" x14ac:dyDescent="0.3">
      <c r="A237" s="251" t="s">
        <v>457</v>
      </c>
      <c r="B237" s="253">
        <v>629823.96</v>
      </c>
      <c r="C237" t="s">
        <v>31</v>
      </c>
    </row>
    <row r="238" spans="1:3" ht="23.25" customHeight="1" outlineLevel="4" x14ac:dyDescent="0.3">
      <c r="A238" s="251" t="s">
        <v>458</v>
      </c>
      <c r="B238" s="253">
        <v>118370.67</v>
      </c>
      <c r="C238" t="s">
        <v>31</v>
      </c>
    </row>
    <row r="239" spans="1:3" ht="12" customHeight="1" outlineLevel="4" x14ac:dyDescent="0.3">
      <c r="A239" s="251" t="s">
        <v>459</v>
      </c>
      <c r="B239" s="253">
        <v>1037.44</v>
      </c>
      <c r="C239" t="s">
        <v>31</v>
      </c>
    </row>
    <row r="240" spans="1:3" ht="23.25" customHeight="1" outlineLevel="4" x14ac:dyDescent="0.3">
      <c r="A240" s="251" t="s">
        <v>480</v>
      </c>
      <c r="B240" s="253">
        <v>58947.29</v>
      </c>
      <c r="C240" t="s">
        <v>31</v>
      </c>
    </row>
    <row r="241" spans="1:3" ht="23.25" customHeight="1" outlineLevel="4" x14ac:dyDescent="0.3">
      <c r="A241" s="251" t="s">
        <v>460</v>
      </c>
      <c r="B241" s="253">
        <v>110400.5</v>
      </c>
      <c r="C241" t="s">
        <v>31</v>
      </c>
    </row>
    <row r="242" spans="1:3" ht="23.25" customHeight="1" outlineLevel="4" x14ac:dyDescent="0.3">
      <c r="A242" s="251" t="s">
        <v>461</v>
      </c>
      <c r="B242" s="253">
        <v>14451.98</v>
      </c>
      <c r="C242" t="s">
        <v>32</v>
      </c>
    </row>
    <row r="243" spans="1:3" ht="12" customHeight="1" outlineLevel="4" x14ac:dyDescent="0.3">
      <c r="A243" s="251" t="s">
        <v>462</v>
      </c>
      <c r="B243" s="254">
        <v>864.36</v>
      </c>
      <c r="C243" t="s">
        <v>4</v>
      </c>
    </row>
    <row r="244" spans="1:3" ht="45.75" customHeight="1" outlineLevel="4" x14ac:dyDescent="0.3">
      <c r="A244" s="251" t="s">
        <v>486</v>
      </c>
      <c r="B244" s="253">
        <v>75000</v>
      </c>
      <c r="C244" t="s">
        <v>152</v>
      </c>
    </row>
    <row r="245" spans="1:3" ht="23.25" customHeight="1" outlineLevel="4" x14ac:dyDescent="0.3">
      <c r="A245" s="251" t="s">
        <v>463</v>
      </c>
      <c r="B245" s="253">
        <v>29402.48</v>
      </c>
      <c r="C245" t="s">
        <v>4</v>
      </c>
    </row>
    <row r="246" spans="1:3" ht="34.5" customHeight="1" outlineLevel="4" x14ac:dyDescent="0.3">
      <c r="A246" s="251" t="s">
        <v>464</v>
      </c>
      <c r="B246" s="253">
        <v>351971.28</v>
      </c>
      <c r="C246" t="s">
        <v>4</v>
      </c>
    </row>
    <row r="247" spans="1:3" ht="34.5" customHeight="1" outlineLevel="4" x14ac:dyDescent="0.3">
      <c r="A247" s="251" t="s">
        <v>465</v>
      </c>
      <c r="B247" s="253">
        <v>3123157.21</v>
      </c>
      <c r="C247" t="s">
        <v>4</v>
      </c>
    </row>
    <row r="248" spans="1:3" ht="12" customHeight="1" outlineLevel="4" x14ac:dyDescent="0.3">
      <c r="A248" s="251" t="s">
        <v>466</v>
      </c>
      <c r="B248" s="253">
        <v>1938.65</v>
      </c>
    </row>
    <row r="249" spans="1:3" ht="34.5" customHeight="1" outlineLevel="4" x14ac:dyDescent="0.3">
      <c r="A249" s="251" t="s">
        <v>467</v>
      </c>
      <c r="B249" s="254">
        <v>34.11</v>
      </c>
    </row>
    <row r="250" spans="1:3" ht="12" customHeight="1" outlineLevel="4" x14ac:dyDescent="0.3">
      <c r="A250" s="251" t="s">
        <v>481</v>
      </c>
      <c r="B250" s="253">
        <v>9338585.7100000009</v>
      </c>
      <c r="C250" t="s">
        <v>9</v>
      </c>
    </row>
    <row r="251" spans="1:3" ht="11.25" customHeight="1" x14ac:dyDescent="0.3"/>
    <row r="252" spans="1:3" x14ac:dyDescent="0.3">
      <c r="B252" s="236">
        <v>38057157.549999997</v>
      </c>
    </row>
    <row r="253" spans="1:3" ht="11.25" customHeight="1" x14ac:dyDescent="0.3">
      <c r="A253" s="236" t="s">
        <v>491</v>
      </c>
    </row>
    <row r="254" spans="1:3" x14ac:dyDescent="0.3">
      <c r="B254" s="282">
        <f>B196+B197+B198+B199+B200+B201+B202+B203+B204+B205+B206+B207+B208+B209+B210+B213+B214+B216+B217+B218+B219+B221+B222+B223+B225+B226+B227+B228+B229+B231+B232+B233+B235+B236+B237+B238+B239+B240+B241+B242+B243+B244+B245+B246+B247+B250</f>
        <v>38057157.550000012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78"/>
  <sheetViews>
    <sheetView topLeftCell="A403" workbookViewId="0">
      <selection activeCell="B410" sqref="B410"/>
    </sheetView>
  </sheetViews>
  <sheetFormatPr defaultRowHeight="14.4" outlineLevelRow="4" x14ac:dyDescent="0.3"/>
  <cols>
    <col min="1" max="1" width="28" style="236" customWidth="1"/>
    <col min="2" max="2" width="19.6640625" style="236" customWidth="1"/>
    <col min="3" max="3" width="26.6640625" customWidth="1"/>
    <col min="4" max="256" width="9.109375" customWidth="1"/>
    <col min="257" max="257" width="26" customWidth="1"/>
    <col min="258" max="258" width="19.6640625" customWidth="1"/>
    <col min="259" max="512" width="9.109375" customWidth="1"/>
    <col min="513" max="513" width="26" customWidth="1"/>
    <col min="514" max="514" width="19.6640625" customWidth="1"/>
    <col min="515" max="768" width="9.109375" customWidth="1"/>
    <col min="769" max="769" width="26" customWidth="1"/>
    <col min="770" max="770" width="19.6640625" customWidth="1"/>
    <col min="771" max="1024" width="9.109375" customWidth="1"/>
    <col min="1025" max="1025" width="26" customWidth="1"/>
    <col min="1026" max="1026" width="19.6640625" customWidth="1"/>
    <col min="1027" max="1280" width="9.109375" customWidth="1"/>
    <col min="1281" max="1281" width="26" customWidth="1"/>
    <col min="1282" max="1282" width="19.6640625" customWidth="1"/>
    <col min="1283" max="1536" width="9.109375" customWidth="1"/>
    <col min="1537" max="1537" width="26" customWidth="1"/>
    <col min="1538" max="1538" width="19.6640625" customWidth="1"/>
    <col min="1539" max="1792" width="9.109375" customWidth="1"/>
    <col min="1793" max="1793" width="26" customWidth="1"/>
    <col min="1794" max="1794" width="19.6640625" customWidth="1"/>
    <col min="1795" max="2048" width="9.109375" customWidth="1"/>
    <col min="2049" max="2049" width="26" customWidth="1"/>
    <col min="2050" max="2050" width="19.6640625" customWidth="1"/>
    <col min="2051" max="2304" width="9.109375" customWidth="1"/>
    <col min="2305" max="2305" width="26" customWidth="1"/>
    <col min="2306" max="2306" width="19.6640625" customWidth="1"/>
    <col min="2307" max="2560" width="9.109375" customWidth="1"/>
    <col min="2561" max="2561" width="26" customWidth="1"/>
    <col min="2562" max="2562" width="19.6640625" customWidth="1"/>
    <col min="2563" max="2816" width="9.109375" customWidth="1"/>
    <col min="2817" max="2817" width="26" customWidth="1"/>
    <col min="2818" max="2818" width="19.6640625" customWidth="1"/>
    <col min="2819" max="3072" width="9.109375" customWidth="1"/>
    <col min="3073" max="3073" width="26" customWidth="1"/>
    <col min="3074" max="3074" width="19.6640625" customWidth="1"/>
    <col min="3075" max="3328" width="9.109375" customWidth="1"/>
    <col min="3329" max="3329" width="26" customWidth="1"/>
    <col min="3330" max="3330" width="19.6640625" customWidth="1"/>
    <col min="3331" max="3584" width="9.109375" customWidth="1"/>
    <col min="3585" max="3585" width="26" customWidth="1"/>
    <col min="3586" max="3586" width="19.6640625" customWidth="1"/>
    <col min="3587" max="3840" width="9.109375" customWidth="1"/>
    <col min="3841" max="3841" width="26" customWidth="1"/>
    <col min="3842" max="3842" width="19.6640625" customWidth="1"/>
    <col min="3843" max="4096" width="9.109375" customWidth="1"/>
    <col min="4097" max="4097" width="26" customWidth="1"/>
    <col min="4098" max="4098" width="19.6640625" customWidth="1"/>
    <col min="4099" max="4352" width="9.109375" customWidth="1"/>
    <col min="4353" max="4353" width="26" customWidth="1"/>
    <col min="4354" max="4354" width="19.6640625" customWidth="1"/>
    <col min="4355" max="4608" width="9.109375" customWidth="1"/>
    <col min="4609" max="4609" width="26" customWidth="1"/>
    <col min="4610" max="4610" width="19.6640625" customWidth="1"/>
    <col min="4611" max="4864" width="9.109375" customWidth="1"/>
    <col min="4865" max="4865" width="26" customWidth="1"/>
    <col min="4866" max="4866" width="19.6640625" customWidth="1"/>
    <col min="4867" max="5120" width="9.109375" customWidth="1"/>
    <col min="5121" max="5121" width="26" customWidth="1"/>
    <col min="5122" max="5122" width="19.6640625" customWidth="1"/>
    <col min="5123" max="5376" width="9.109375" customWidth="1"/>
    <col min="5377" max="5377" width="26" customWidth="1"/>
    <col min="5378" max="5378" width="19.6640625" customWidth="1"/>
    <col min="5379" max="5632" width="9.109375" customWidth="1"/>
    <col min="5633" max="5633" width="26" customWidth="1"/>
    <col min="5634" max="5634" width="19.6640625" customWidth="1"/>
    <col min="5635" max="5888" width="9.109375" customWidth="1"/>
    <col min="5889" max="5889" width="26" customWidth="1"/>
    <col min="5890" max="5890" width="19.6640625" customWidth="1"/>
    <col min="5891" max="6144" width="9.109375" customWidth="1"/>
    <col min="6145" max="6145" width="26" customWidth="1"/>
    <col min="6146" max="6146" width="19.6640625" customWidth="1"/>
    <col min="6147" max="6400" width="9.109375" customWidth="1"/>
    <col min="6401" max="6401" width="26" customWidth="1"/>
    <col min="6402" max="6402" width="19.6640625" customWidth="1"/>
    <col min="6403" max="6656" width="9.109375" customWidth="1"/>
    <col min="6657" max="6657" width="26" customWidth="1"/>
    <col min="6658" max="6658" width="19.6640625" customWidth="1"/>
    <col min="6659" max="6912" width="9.109375" customWidth="1"/>
    <col min="6913" max="6913" width="26" customWidth="1"/>
    <col min="6914" max="6914" width="19.6640625" customWidth="1"/>
    <col min="6915" max="7168" width="9.109375" customWidth="1"/>
    <col min="7169" max="7169" width="26" customWidth="1"/>
    <col min="7170" max="7170" width="19.6640625" customWidth="1"/>
    <col min="7171" max="7424" width="9.109375" customWidth="1"/>
    <col min="7425" max="7425" width="26" customWidth="1"/>
    <col min="7426" max="7426" width="19.6640625" customWidth="1"/>
    <col min="7427" max="7680" width="9.109375" customWidth="1"/>
    <col min="7681" max="7681" width="26" customWidth="1"/>
    <col min="7682" max="7682" width="19.6640625" customWidth="1"/>
    <col min="7683" max="7936" width="9.109375" customWidth="1"/>
    <col min="7937" max="7937" width="26" customWidth="1"/>
    <col min="7938" max="7938" width="19.6640625" customWidth="1"/>
    <col min="7939" max="8192" width="9.109375" customWidth="1"/>
    <col min="8193" max="8193" width="26" customWidth="1"/>
    <col min="8194" max="8194" width="19.6640625" customWidth="1"/>
    <col min="8195" max="8448" width="9.109375" customWidth="1"/>
    <col min="8449" max="8449" width="26" customWidth="1"/>
    <col min="8450" max="8450" width="19.6640625" customWidth="1"/>
    <col min="8451" max="8704" width="9.109375" customWidth="1"/>
    <col min="8705" max="8705" width="26" customWidth="1"/>
    <col min="8706" max="8706" width="19.6640625" customWidth="1"/>
    <col min="8707" max="8960" width="9.109375" customWidth="1"/>
    <col min="8961" max="8961" width="26" customWidth="1"/>
    <col min="8962" max="8962" width="19.6640625" customWidth="1"/>
    <col min="8963" max="9216" width="9.109375" customWidth="1"/>
    <col min="9217" max="9217" width="26" customWidth="1"/>
    <col min="9218" max="9218" width="19.6640625" customWidth="1"/>
    <col min="9219" max="9472" width="9.109375" customWidth="1"/>
    <col min="9473" max="9473" width="26" customWidth="1"/>
    <col min="9474" max="9474" width="19.6640625" customWidth="1"/>
    <col min="9475" max="9728" width="9.109375" customWidth="1"/>
    <col min="9729" max="9729" width="26" customWidth="1"/>
    <col min="9730" max="9730" width="19.6640625" customWidth="1"/>
    <col min="9731" max="9984" width="9.109375" customWidth="1"/>
    <col min="9985" max="9985" width="26" customWidth="1"/>
    <col min="9986" max="9986" width="19.6640625" customWidth="1"/>
    <col min="9987" max="10240" width="9.109375" customWidth="1"/>
    <col min="10241" max="10241" width="26" customWidth="1"/>
    <col min="10242" max="10242" width="19.6640625" customWidth="1"/>
    <col min="10243" max="10496" width="9.109375" customWidth="1"/>
    <col min="10497" max="10497" width="26" customWidth="1"/>
    <col min="10498" max="10498" width="19.6640625" customWidth="1"/>
    <col min="10499" max="10752" width="9.109375" customWidth="1"/>
    <col min="10753" max="10753" width="26" customWidth="1"/>
    <col min="10754" max="10754" width="19.6640625" customWidth="1"/>
    <col min="10755" max="11008" width="9.109375" customWidth="1"/>
    <col min="11009" max="11009" width="26" customWidth="1"/>
    <col min="11010" max="11010" width="19.6640625" customWidth="1"/>
    <col min="11011" max="11264" width="9.109375" customWidth="1"/>
    <col min="11265" max="11265" width="26" customWidth="1"/>
    <col min="11266" max="11266" width="19.6640625" customWidth="1"/>
    <col min="11267" max="11520" width="9.109375" customWidth="1"/>
    <col min="11521" max="11521" width="26" customWidth="1"/>
    <col min="11522" max="11522" width="19.6640625" customWidth="1"/>
    <col min="11523" max="11776" width="9.109375" customWidth="1"/>
    <col min="11777" max="11777" width="26" customWidth="1"/>
    <col min="11778" max="11778" width="19.6640625" customWidth="1"/>
    <col min="11779" max="12032" width="9.109375" customWidth="1"/>
    <col min="12033" max="12033" width="26" customWidth="1"/>
    <col min="12034" max="12034" width="19.6640625" customWidth="1"/>
    <col min="12035" max="12288" width="9.109375" customWidth="1"/>
    <col min="12289" max="12289" width="26" customWidth="1"/>
    <col min="12290" max="12290" width="19.6640625" customWidth="1"/>
    <col min="12291" max="12544" width="9.109375" customWidth="1"/>
    <col min="12545" max="12545" width="26" customWidth="1"/>
    <col min="12546" max="12546" width="19.6640625" customWidth="1"/>
    <col min="12547" max="12800" width="9.109375" customWidth="1"/>
    <col min="12801" max="12801" width="26" customWidth="1"/>
    <col min="12802" max="12802" width="19.6640625" customWidth="1"/>
    <col min="12803" max="13056" width="9.109375" customWidth="1"/>
    <col min="13057" max="13057" width="26" customWidth="1"/>
    <col min="13058" max="13058" width="19.6640625" customWidth="1"/>
    <col min="13059" max="13312" width="9.109375" customWidth="1"/>
    <col min="13313" max="13313" width="26" customWidth="1"/>
    <col min="13314" max="13314" width="19.6640625" customWidth="1"/>
    <col min="13315" max="13568" width="9.109375" customWidth="1"/>
    <col min="13569" max="13569" width="26" customWidth="1"/>
    <col min="13570" max="13570" width="19.6640625" customWidth="1"/>
    <col min="13571" max="13824" width="9.109375" customWidth="1"/>
    <col min="13825" max="13825" width="26" customWidth="1"/>
    <col min="13826" max="13826" width="19.6640625" customWidth="1"/>
    <col min="13827" max="14080" width="9.109375" customWidth="1"/>
    <col min="14081" max="14081" width="26" customWidth="1"/>
    <col min="14082" max="14082" width="19.6640625" customWidth="1"/>
    <col min="14083" max="14336" width="9.109375" customWidth="1"/>
    <col min="14337" max="14337" width="26" customWidth="1"/>
    <col min="14338" max="14338" width="19.6640625" customWidth="1"/>
    <col min="14339" max="14592" width="9.109375" customWidth="1"/>
    <col min="14593" max="14593" width="26" customWidth="1"/>
    <col min="14594" max="14594" width="19.6640625" customWidth="1"/>
    <col min="14595" max="14848" width="9.109375" customWidth="1"/>
    <col min="14849" max="14849" width="26" customWidth="1"/>
    <col min="14850" max="14850" width="19.6640625" customWidth="1"/>
    <col min="14851" max="15104" width="9.109375" customWidth="1"/>
    <col min="15105" max="15105" width="26" customWidth="1"/>
    <col min="15106" max="15106" width="19.6640625" customWidth="1"/>
    <col min="15107" max="15360" width="9.109375" customWidth="1"/>
    <col min="15361" max="15361" width="26" customWidth="1"/>
    <col min="15362" max="15362" width="19.6640625" customWidth="1"/>
    <col min="15363" max="15616" width="9.109375" customWidth="1"/>
    <col min="15617" max="15617" width="26" customWidth="1"/>
    <col min="15618" max="15618" width="19.6640625" customWidth="1"/>
    <col min="15619" max="15872" width="9.109375" customWidth="1"/>
    <col min="15873" max="15873" width="26" customWidth="1"/>
    <col min="15874" max="15874" width="19.6640625" customWidth="1"/>
    <col min="15875" max="16128" width="9.109375" customWidth="1"/>
    <col min="16129" max="16129" width="26" customWidth="1"/>
    <col min="16130" max="16130" width="19.6640625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409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56" t="s">
        <v>411</v>
      </c>
      <c r="B186" s="256" t="s">
        <v>412</v>
      </c>
    </row>
    <row r="187" spans="1:2" ht="12.75" customHeight="1" x14ac:dyDescent="0.3">
      <c r="A187" s="256" t="s">
        <v>413</v>
      </c>
      <c r="B187" s="257" t="s">
        <v>414</v>
      </c>
    </row>
    <row r="188" spans="1:2" ht="12.75" customHeight="1" x14ac:dyDescent="0.3">
      <c r="A188" s="256" t="s">
        <v>415</v>
      </c>
      <c r="B188" s="258"/>
    </row>
    <row r="189" spans="1:2" ht="12.75" customHeight="1" x14ac:dyDescent="0.3">
      <c r="A189" s="256" t="s">
        <v>416</v>
      </c>
      <c r="B189" s="258"/>
    </row>
    <row r="190" spans="1:2" ht="12.75" customHeight="1" x14ac:dyDescent="0.3">
      <c r="A190" s="259" t="s">
        <v>417</v>
      </c>
      <c r="B190" s="260"/>
    </row>
    <row r="191" spans="1:2" ht="15" customHeight="1" x14ac:dyDescent="0.3">
      <c r="A191" s="243">
        <v>8110</v>
      </c>
      <c r="B191" s="244">
        <v>636495134.15999997</v>
      </c>
    </row>
    <row r="192" spans="1:2" ht="12.75" customHeight="1" outlineLevel="1" x14ac:dyDescent="0.3">
      <c r="A192" s="245" t="s">
        <v>418</v>
      </c>
      <c r="B192" s="246">
        <v>636495134.15999997</v>
      </c>
    </row>
    <row r="193" spans="1:2" ht="48.75" hidden="1" customHeight="1" outlineLevel="2" x14ac:dyDescent="0.3">
      <c r="A193" s="247" t="s">
        <v>419</v>
      </c>
      <c r="B193" s="248">
        <v>12797538.699999999</v>
      </c>
    </row>
    <row r="194" spans="1:2" ht="34.5" hidden="1" customHeight="1" outlineLevel="3" x14ac:dyDescent="0.3">
      <c r="A194" s="249" t="s">
        <v>420</v>
      </c>
      <c r="B194" s="250">
        <v>12797538.699999999</v>
      </c>
    </row>
    <row r="195" spans="1:2" ht="12" hidden="1" customHeight="1" outlineLevel="4" x14ac:dyDescent="0.3">
      <c r="A195" s="251" t="s">
        <v>421</v>
      </c>
      <c r="B195" s="252"/>
    </row>
    <row r="196" spans="1:2" ht="23.25" hidden="1" customHeight="1" outlineLevel="4" x14ac:dyDescent="0.3">
      <c r="A196" s="251" t="s">
        <v>422</v>
      </c>
      <c r="B196" s="253">
        <v>146712.07</v>
      </c>
    </row>
    <row r="197" spans="1:2" ht="23.25" hidden="1" customHeight="1" outlineLevel="4" x14ac:dyDescent="0.3">
      <c r="A197" s="251" t="s">
        <v>423</v>
      </c>
      <c r="B197" s="253">
        <v>45156.36</v>
      </c>
    </row>
    <row r="198" spans="1:2" ht="23.25" hidden="1" customHeight="1" outlineLevel="4" x14ac:dyDescent="0.3">
      <c r="A198" s="251" t="s">
        <v>424</v>
      </c>
      <c r="B198" s="253">
        <v>141525.82</v>
      </c>
    </row>
    <row r="199" spans="1:2" ht="23.25" hidden="1" customHeight="1" outlineLevel="4" x14ac:dyDescent="0.3">
      <c r="A199" s="251" t="s">
        <v>425</v>
      </c>
      <c r="B199" s="253">
        <v>11160.71</v>
      </c>
    </row>
    <row r="200" spans="1:2" ht="12" hidden="1" customHeight="1" outlineLevel="4" x14ac:dyDescent="0.3">
      <c r="A200" s="251" t="s">
        <v>426</v>
      </c>
      <c r="B200" s="253">
        <v>5973.21</v>
      </c>
    </row>
    <row r="201" spans="1:2" ht="12" hidden="1" customHeight="1" outlineLevel="4" x14ac:dyDescent="0.3">
      <c r="A201" s="251" t="s">
        <v>427</v>
      </c>
      <c r="B201" s="253">
        <v>17882.490000000002</v>
      </c>
    </row>
    <row r="202" spans="1:2" ht="12" hidden="1" customHeight="1" outlineLevel="4" x14ac:dyDescent="0.3">
      <c r="A202" s="251" t="s">
        <v>428</v>
      </c>
      <c r="B202" s="253">
        <v>571379.76</v>
      </c>
    </row>
    <row r="203" spans="1:2" ht="12" hidden="1" customHeight="1" outlineLevel="4" x14ac:dyDescent="0.3">
      <c r="A203" s="251" t="s">
        <v>429</v>
      </c>
      <c r="B203" s="253">
        <v>66326.149999999994</v>
      </c>
    </row>
    <row r="204" spans="1:2" ht="23.25" hidden="1" customHeight="1" outlineLevel="4" x14ac:dyDescent="0.3">
      <c r="A204" s="251" t="s">
        <v>430</v>
      </c>
      <c r="B204" s="253">
        <v>12436.26</v>
      </c>
    </row>
    <row r="205" spans="1:2" ht="12" hidden="1" customHeight="1" outlineLevel="4" x14ac:dyDescent="0.3">
      <c r="A205" s="251" t="s">
        <v>431</v>
      </c>
      <c r="B205" s="253">
        <v>1668.28</v>
      </c>
    </row>
    <row r="206" spans="1:2" ht="23.25" hidden="1" customHeight="1" outlineLevel="4" x14ac:dyDescent="0.3">
      <c r="A206" s="251" t="s">
        <v>432</v>
      </c>
      <c r="B206" s="253">
        <v>18161.939999999999</v>
      </c>
    </row>
    <row r="207" spans="1:2" ht="23.25" hidden="1" customHeight="1" outlineLevel="4" x14ac:dyDescent="0.3">
      <c r="A207" s="251" t="s">
        <v>433</v>
      </c>
      <c r="B207" s="253">
        <v>13248.09</v>
      </c>
    </row>
    <row r="208" spans="1:2" ht="23.25" hidden="1" customHeight="1" outlineLevel="4" x14ac:dyDescent="0.3">
      <c r="A208" s="251" t="s">
        <v>434</v>
      </c>
      <c r="B208" s="253">
        <v>5398.95</v>
      </c>
    </row>
    <row r="209" spans="1:2" ht="23.25" hidden="1" customHeight="1" outlineLevel="4" x14ac:dyDescent="0.3">
      <c r="A209" s="251" t="s">
        <v>435</v>
      </c>
      <c r="B209" s="253">
        <v>11861.72</v>
      </c>
    </row>
    <row r="210" spans="1:2" ht="12" hidden="1" customHeight="1" outlineLevel="4" x14ac:dyDescent="0.3">
      <c r="A210" s="251" t="s">
        <v>436</v>
      </c>
      <c r="B210" s="253">
        <v>15188.47</v>
      </c>
    </row>
    <row r="211" spans="1:2" ht="12" hidden="1" customHeight="1" outlineLevel="4" x14ac:dyDescent="0.3">
      <c r="A211" s="251" t="s">
        <v>437</v>
      </c>
      <c r="B211" s="253">
        <v>7248245.6100000003</v>
      </c>
    </row>
    <row r="212" spans="1:2" ht="23.25" hidden="1" customHeight="1" outlineLevel="4" x14ac:dyDescent="0.3">
      <c r="A212" s="251" t="s">
        <v>438</v>
      </c>
      <c r="B212" s="253">
        <v>425620.39</v>
      </c>
    </row>
    <row r="213" spans="1:2" ht="23.25" hidden="1" customHeight="1" outlineLevel="4" x14ac:dyDescent="0.3">
      <c r="A213" s="251" t="s">
        <v>439</v>
      </c>
      <c r="B213" s="253">
        <v>6698.86</v>
      </c>
    </row>
    <row r="214" spans="1:2" ht="12" hidden="1" customHeight="1" outlineLevel="4" x14ac:dyDescent="0.3">
      <c r="A214" s="251" t="s">
        <v>440</v>
      </c>
      <c r="B214" s="253">
        <v>23233.15</v>
      </c>
    </row>
    <row r="215" spans="1:2" ht="12" hidden="1" customHeight="1" outlineLevel="4" x14ac:dyDescent="0.3">
      <c r="A215" s="251" t="s">
        <v>441</v>
      </c>
      <c r="B215" s="253">
        <v>8213.3799999999992</v>
      </c>
    </row>
    <row r="216" spans="1:2" ht="34.5" hidden="1" customHeight="1" outlineLevel="4" x14ac:dyDescent="0.3">
      <c r="A216" s="251" t="s">
        <v>442</v>
      </c>
      <c r="B216" s="253">
        <v>66678.259999999995</v>
      </c>
    </row>
    <row r="217" spans="1:2" ht="34.5" hidden="1" customHeight="1" outlineLevel="4" x14ac:dyDescent="0.3">
      <c r="A217" s="251" t="s">
        <v>443</v>
      </c>
      <c r="B217" s="253">
        <v>22747.07</v>
      </c>
    </row>
    <row r="218" spans="1:2" ht="34.5" hidden="1" customHeight="1" outlineLevel="4" x14ac:dyDescent="0.3">
      <c r="A218" s="251" t="s">
        <v>444</v>
      </c>
      <c r="B218" s="253">
        <v>30026.44</v>
      </c>
    </row>
    <row r="219" spans="1:2" ht="34.5" hidden="1" customHeight="1" outlineLevel="4" x14ac:dyDescent="0.3">
      <c r="A219" s="251" t="s">
        <v>445</v>
      </c>
      <c r="B219" s="253">
        <v>69300</v>
      </c>
    </row>
    <row r="220" spans="1:2" ht="12" hidden="1" customHeight="1" outlineLevel="4" x14ac:dyDescent="0.3">
      <c r="A220" s="251" t="s">
        <v>446</v>
      </c>
      <c r="B220" s="253">
        <v>7728.88</v>
      </c>
    </row>
    <row r="221" spans="1:2" ht="34.5" hidden="1" customHeight="1" outlineLevel="4" x14ac:dyDescent="0.3">
      <c r="A221" s="251" t="s">
        <v>17</v>
      </c>
      <c r="B221" s="253">
        <v>72596.89</v>
      </c>
    </row>
    <row r="222" spans="1:2" ht="12" hidden="1" customHeight="1" outlineLevel="4" x14ac:dyDescent="0.3">
      <c r="A222" s="251" t="s">
        <v>447</v>
      </c>
      <c r="B222" s="253">
        <v>134427.84</v>
      </c>
    </row>
    <row r="223" spans="1:2" ht="23.25" hidden="1" customHeight="1" outlineLevel="4" x14ac:dyDescent="0.3">
      <c r="A223" s="251" t="s">
        <v>448</v>
      </c>
      <c r="B223" s="253">
        <v>66407.199999999997</v>
      </c>
    </row>
    <row r="224" spans="1:2" ht="23.25" hidden="1" customHeight="1" outlineLevel="4" x14ac:dyDescent="0.3">
      <c r="A224" s="251" t="s">
        <v>449</v>
      </c>
      <c r="B224" s="253">
        <v>550000</v>
      </c>
    </row>
    <row r="225" spans="1:2" ht="23.25" hidden="1" customHeight="1" outlineLevel="4" x14ac:dyDescent="0.3">
      <c r="A225" s="251" t="s">
        <v>450</v>
      </c>
      <c r="B225" s="253">
        <v>42539.01</v>
      </c>
    </row>
    <row r="226" spans="1:2" ht="23.25" hidden="1" customHeight="1" outlineLevel="4" x14ac:dyDescent="0.3">
      <c r="A226" s="251" t="s">
        <v>451</v>
      </c>
      <c r="B226" s="253">
        <v>1991.07</v>
      </c>
    </row>
    <row r="227" spans="1:2" ht="23.25" hidden="1" customHeight="1" outlineLevel="4" x14ac:dyDescent="0.3">
      <c r="A227" s="251" t="s">
        <v>452</v>
      </c>
      <c r="B227" s="253">
        <v>708133.99</v>
      </c>
    </row>
    <row r="228" spans="1:2" ht="23.25" hidden="1" customHeight="1" outlineLevel="4" x14ac:dyDescent="0.3">
      <c r="A228" s="251" t="s">
        <v>453</v>
      </c>
      <c r="B228" s="253">
        <v>17704.080000000002</v>
      </c>
    </row>
    <row r="229" spans="1:2" ht="23.25" hidden="1" customHeight="1" outlineLevel="4" x14ac:dyDescent="0.3">
      <c r="A229" s="251" t="s">
        <v>454</v>
      </c>
      <c r="B229" s="253">
        <v>857140.32</v>
      </c>
    </row>
    <row r="230" spans="1:2" ht="23.25" hidden="1" customHeight="1" outlineLevel="4" x14ac:dyDescent="0.3">
      <c r="A230" s="251" t="s">
        <v>455</v>
      </c>
      <c r="B230" s="253">
        <v>235557.57</v>
      </c>
    </row>
    <row r="231" spans="1:2" ht="12" hidden="1" customHeight="1" outlineLevel="4" x14ac:dyDescent="0.3">
      <c r="A231" s="251" t="s">
        <v>456</v>
      </c>
      <c r="B231" s="253">
        <v>394498.5</v>
      </c>
    </row>
    <row r="232" spans="1:2" ht="12" hidden="1" customHeight="1" outlineLevel="4" x14ac:dyDescent="0.3">
      <c r="A232" s="251" t="s">
        <v>457</v>
      </c>
      <c r="B232" s="253">
        <v>396385</v>
      </c>
    </row>
    <row r="233" spans="1:2" ht="23.25" hidden="1" customHeight="1" outlineLevel="4" x14ac:dyDescent="0.3">
      <c r="A233" s="251" t="s">
        <v>458</v>
      </c>
      <c r="B233" s="253">
        <v>119551.74</v>
      </c>
    </row>
    <row r="234" spans="1:2" ht="12" hidden="1" customHeight="1" outlineLevel="4" x14ac:dyDescent="0.3">
      <c r="A234" s="251" t="s">
        <v>459</v>
      </c>
      <c r="B234" s="254">
        <v>915.88</v>
      </c>
    </row>
    <row r="235" spans="1:2" ht="23.25" hidden="1" customHeight="1" outlineLevel="4" x14ac:dyDescent="0.3">
      <c r="A235" s="251" t="s">
        <v>460</v>
      </c>
      <c r="B235" s="253">
        <v>95628.81</v>
      </c>
    </row>
    <row r="236" spans="1:2" ht="23.25" hidden="1" customHeight="1" outlineLevel="4" x14ac:dyDescent="0.3">
      <c r="A236" s="251" t="s">
        <v>461</v>
      </c>
      <c r="B236" s="253">
        <v>12758.56</v>
      </c>
    </row>
    <row r="237" spans="1:2" ht="12" hidden="1" customHeight="1" outlineLevel="4" x14ac:dyDescent="0.3">
      <c r="A237" s="251" t="s">
        <v>462</v>
      </c>
      <c r="B237" s="254">
        <v>705.77</v>
      </c>
    </row>
    <row r="238" spans="1:2" ht="23.25" hidden="1" customHeight="1" outlineLevel="4" x14ac:dyDescent="0.3">
      <c r="A238" s="251" t="s">
        <v>463</v>
      </c>
      <c r="B238" s="253">
        <v>1991.84</v>
      </c>
    </row>
    <row r="239" spans="1:2" ht="34.5" hidden="1" customHeight="1" outlineLevel="4" x14ac:dyDescent="0.3">
      <c r="A239" s="251" t="s">
        <v>464</v>
      </c>
      <c r="B239" s="253">
        <v>33158.53</v>
      </c>
    </row>
    <row r="240" spans="1:2" ht="34.5" hidden="1" customHeight="1" outlineLevel="4" x14ac:dyDescent="0.3">
      <c r="A240" s="251" t="s">
        <v>465</v>
      </c>
      <c r="B240" s="253">
        <v>61653.75</v>
      </c>
    </row>
    <row r="241" spans="1:2" ht="12" hidden="1" customHeight="1" outlineLevel="4" x14ac:dyDescent="0.3">
      <c r="A241" s="251" t="s">
        <v>466</v>
      </c>
      <c r="B241" s="253">
        <v>1186.58</v>
      </c>
    </row>
    <row r="242" spans="1:2" ht="34.5" hidden="1" customHeight="1" outlineLevel="4" x14ac:dyDescent="0.3">
      <c r="A242" s="251" t="s">
        <v>467</v>
      </c>
      <c r="B242" s="254">
        <v>33.450000000000003</v>
      </c>
    </row>
    <row r="243" spans="1:2" ht="36.75" hidden="1" customHeight="1" outlineLevel="2" x14ac:dyDescent="0.3">
      <c r="A243" s="247" t="s">
        <v>468</v>
      </c>
      <c r="B243" s="248">
        <v>8280170.7300000004</v>
      </c>
    </row>
    <row r="244" spans="1:2" ht="23.25" hidden="1" customHeight="1" outlineLevel="3" x14ac:dyDescent="0.3">
      <c r="A244" s="249" t="s">
        <v>469</v>
      </c>
      <c r="B244" s="250">
        <v>8280170.7300000004</v>
      </c>
    </row>
    <row r="245" spans="1:2" ht="12" hidden="1" customHeight="1" outlineLevel="4" x14ac:dyDescent="0.3">
      <c r="A245" s="251" t="s">
        <v>421</v>
      </c>
      <c r="B245" s="252"/>
    </row>
    <row r="246" spans="1:2" ht="34.5" hidden="1" customHeight="1" outlineLevel="4" x14ac:dyDescent="0.3">
      <c r="A246" s="251" t="s">
        <v>470</v>
      </c>
      <c r="B246" s="254">
        <v>203.98</v>
      </c>
    </row>
    <row r="247" spans="1:2" ht="23.25" hidden="1" customHeight="1" outlineLevel="4" x14ac:dyDescent="0.3">
      <c r="A247" s="251" t="s">
        <v>422</v>
      </c>
      <c r="B247" s="253">
        <v>54175.83</v>
      </c>
    </row>
    <row r="248" spans="1:2" ht="23.25" hidden="1" customHeight="1" outlineLevel="4" x14ac:dyDescent="0.3">
      <c r="A248" s="251" t="s">
        <v>423</v>
      </c>
      <c r="B248" s="253">
        <v>25948.98</v>
      </c>
    </row>
    <row r="249" spans="1:2" ht="12" hidden="1" customHeight="1" outlineLevel="4" x14ac:dyDescent="0.3">
      <c r="A249" s="251" t="s">
        <v>427</v>
      </c>
      <c r="B249" s="253">
        <v>2743.58</v>
      </c>
    </row>
    <row r="250" spans="1:2" ht="12" hidden="1" customHeight="1" outlineLevel="4" x14ac:dyDescent="0.3">
      <c r="A250" s="251" t="s">
        <v>428</v>
      </c>
      <c r="B250" s="253">
        <v>475339.23</v>
      </c>
    </row>
    <row r="251" spans="1:2" ht="12" hidden="1" customHeight="1" outlineLevel="4" x14ac:dyDescent="0.3">
      <c r="A251" s="251" t="s">
        <v>429</v>
      </c>
      <c r="B251" s="253">
        <v>56154.44</v>
      </c>
    </row>
    <row r="252" spans="1:2" ht="23.25" hidden="1" customHeight="1" outlineLevel="4" x14ac:dyDescent="0.3">
      <c r="A252" s="251" t="s">
        <v>430</v>
      </c>
      <c r="B252" s="253">
        <v>3955.45</v>
      </c>
    </row>
    <row r="253" spans="1:2" ht="12" hidden="1" customHeight="1" outlineLevel="4" x14ac:dyDescent="0.3">
      <c r="A253" s="251" t="s">
        <v>431</v>
      </c>
      <c r="B253" s="254">
        <v>530.61</v>
      </c>
    </row>
    <row r="254" spans="1:2" ht="23.25" hidden="1" customHeight="1" outlineLevel="4" x14ac:dyDescent="0.3">
      <c r="A254" s="251" t="s">
        <v>432</v>
      </c>
      <c r="B254" s="253">
        <v>5776.55</v>
      </c>
    </row>
    <row r="255" spans="1:2" ht="23.25" hidden="1" customHeight="1" outlineLevel="4" x14ac:dyDescent="0.3">
      <c r="A255" s="251" t="s">
        <v>433</v>
      </c>
      <c r="B255" s="253">
        <v>4213.66</v>
      </c>
    </row>
    <row r="256" spans="1:2" ht="23.25" hidden="1" customHeight="1" outlineLevel="4" x14ac:dyDescent="0.3">
      <c r="A256" s="251" t="s">
        <v>434</v>
      </c>
      <c r="B256" s="253">
        <v>16246.26</v>
      </c>
    </row>
    <row r="257" spans="1:2" ht="23.25" hidden="1" customHeight="1" outlineLevel="4" x14ac:dyDescent="0.3">
      <c r="A257" s="251" t="s">
        <v>435</v>
      </c>
      <c r="B257" s="253">
        <v>3772.71</v>
      </c>
    </row>
    <row r="258" spans="1:2" ht="12" hidden="1" customHeight="1" outlineLevel="4" x14ac:dyDescent="0.3">
      <c r="A258" s="251" t="s">
        <v>436</v>
      </c>
      <c r="B258" s="253">
        <v>4830.8100000000004</v>
      </c>
    </row>
    <row r="259" spans="1:2" ht="12" hidden="1" customHeight="1" outlineLevel="4" x14ac:dyDescent="0.3">
      <c r="A259" s="251" t="s">
        <v>437</v>
      </c>
      <c r="B259" s="253">
        <v>4171707.76</v>
      </c>
    </row>
    <row r="260" spans="1:2" ht="23.25" hidden="1" customHeight="1" outlineLevel="4" x14ac:dyDescent="0.3">
      <c r="A260" s="251" t="s">
        <v>438</v>
      </c>
      <c r="B260" s="253">
        <v>228600.59</v>
      </c>
    </row>
    <row r="261" spans="1:2" ht="23.25" hidden="1" customHeight="1" outlineLevel="4" x14ac:dyDescent="0.3">
      <c r="A261" s="251" t="s">
        <v>439</v>
      </c>
      <c r="B261" s="253">
        <v>3312.76</v>
      </c>
    </row>
    <row r="262" spans="1:2" ht="12" hidden="1" customHeight="1" outlineLevel="4" x14ac:dyDescent="0.3">
      <c r="A262" s="251" t="s">
        <v>440</v>
      </c>
      <c r="B262" s="253">
        <v>13529.73</v>
      </c>
    </row>
    <row r="263" spans="1:2" ht="12" hidden="1" customHeight="1" outlineLevel="4" x14ac:dyDescent="0.3">
      <c r="A263" s="251" t="s">
        <v>441</v>
      </c>
      <c r="B263" s="253">
        <v>4812.1400000000003</v>
      </c>
    </row>
    <row r="264" spans="1:2" ht="34.5" hidden="1" customHeight="1" outlineLevel="4" x14ac:dyDescent="0.3">
      <c r="A264" s="251" t="s">
        <v>442</v>
      </c>
      <c r="B264" s="253">
        <v>47121.68</v>
      </c>
    </row>
    <row r="265" spans="1:2" ht="34.5" hidden="1" customHeight="1" outlineLevel="4" x14ac:dyDescent="0.3">
      <c r="A265" s="251" t="s">
        <v>443</v>
      </c>
      <c r="B265" s="253">
        <v>10604.28</v>
      </c>
    </row>
    <row r="266" spans="1:2" ht="34.5" hidden="1" customHeight="1" outlineLevel="4" x14ac:dyDescent="0.3">
      <c r="A266" s="251" t="s">
        <v>444</v>
      </c>
      <c r="B266" s="253">
        <v>16733.63</v>
      </c>
    </row>
    <row r="267" spans="1:2" ht="12" hidden="1" customHeight="1" outlineLevel="4" x14ac:dyDescent="0.3">
      <c r="A267" s="251" t="s">
        <v>446</v>
      </c>
      <c r="B267" s="253">
        <v>7415.46</v>
      </c>
    </row>
    <row r="268" spans="1:2" ht="34.5" hidden="1" customHeight="1" outlineLevel="4" x14ac:dyDescent="0.3">
      <c r="A268" s="251" t="s">
        <v>17</v>
      </c>
      <c r="B268" s="253">
        <v>34965.14</v>
      </c>
    </row>
    <row r="269" spans="1:2" ht="12" hidden="1" customHeight="1" outlineLevel="4" x14ac:dyDescent="0.3">
      <c r="A269" s="251" t="s">
        <v>447</v>
      </c>
      <c r="B269" s="253">
        <v>74269.490000000005</v>
      </c>
    </row>
    <row r="270" spans="1:2" ht="23.25" hidden="1" customHeight="1" outlineLevel="4" x14ac:dyDescent="0.3">
      <c r="A270" s="251" t="s">
        <v>448</v>
      </c>
      <c r="B270" s="254">
        <v>417.2</v>
      </c>
    </row>
    <row r="271" spans="1:2" ht="23.25" hidden="1" customHeight="1" outlineLevel="4" x14ac:dyDescent="0.3">
      <c r="A271" s="251" t="s">
        <v>450</v>
      </c>
      <c r="B271" s="253">
        <v>1361118.45</v>
      </c>
    </row>
    <row r="272" spans="1:2" ht="23.25" hidden="1" customHeight="1" outlineLevel="4" x14ac:dyDescent="0.3">
      <c r="A272" s="251" t="s">
        <v>452</v>
      </c>
      <c r="B272" s="253">
        <v>492308.23</v>
      </c>
    </row>
    <row r="273" spans="1:2" ht="23.25" hidden="1" customHeight="1" outlineLevel="4" x14ac:dyDescent="0.3">
      <c r="A273" s="251" t="s">
        <v>453</v>
      </c>
      <c r="B273" s="253">
        <v>4222.7299999999996</v>
      </c>
    </row>
    <row r="274" spans="1:2" ht="23.25" hidden="1" customHeight="1" outlineLevel="4" x14ac:dyDescent="0.3">
      <c r="A274" s="251" t="s">
        <v>454</v>
      </c>
      <c r="B274" s="253">
        <v>96141.21</v>
      </c>
    </row>
    <row r="275" spans="1:2" ht="23.25" hidden="1" customHeight="1" outlineLevel="4" x14ac:dyDescent="0.3">
      <c r="A275" s="251" t="s">
        <v>455</v>
      </c>
      <c r="B275" s="253">
        <v>134694.04999999999</v>
      </c>
    </row>
    <row r="276" spans="1:2" ht="12" hidden="1" customHeight="1" outlineLevel="4" x14ac:dyDescent="0.3">
      <c r="A276" s="251" t="s">
        <v>456</v>
      </c>
      <c r="B276" s="253">
        <v>231909.05</v>
      </c>
    </row>
    <row r="277" spans="1:2" ht="12" hidden="1" customHeight="1" outlineLevel="4" x14ac:dyDescent="0.3">
      <c r="A277" s="251" t="s">
        <v>457</v>
      </c>
      <c r="B277" s="253">
        <v>236392.53</v>
      </c>
    </row>
    <row r="278" spans="1:2" ht="23.25" hidden="1" customHeight="1" outlineLevel="4" x14ac:dyDescent="0.3">
      <c r="A278" s="251" t="s">
        <v>458</v>
      </c>
      <c r="B278" s="253">
        <v>69969.009999999995</v>
      </c>
    </row>
    <row r="279" spans="1:2" ht="12" hidden="1" customHeight="1" outlineLevel="4" x14ac:dyDescent="0.3">
      <c r="A279" s="251" t="s">
        <v>459</v>
      </c>
      <c r="B279" s="254">
        <v>570.21</v>
      </c>
    </row>
    <row r="280" spans="1:2" ht="23.25" hidden="1" customHeight="1" outlineLevel="4" x14ac:dyDescent="0.3">
      <c r="A280" s="251" t="s">
        <v>460</v>
      </c>
      <c r="B280" s="253">
        <v>68644.98</v>
      </c>
    </row>
    <row r="281" spans="1:2" ht="23.25" hidden="1" customHeight="1" outlineLevel="4" x14ac:dyDescent="0.3">
      <c r="A281" s="251" t="s">
        <v>461</v>
      </c>
      <c r="B281" s="253">
        <v>7943.05</v>
      </c>
    </row>
    <row r="282" spans="1:2" ht="12" hidden="1" customHeight="1" outlineLevel="4" x14ac:dyDescent="0.3">
      <c r="A282" s="251" t="s">
        <v>462</v>
      </c>
      <c r="B282" s="253">
        <v>1718.98</v>
      </c>
    </row>
    <row r="283" spans="1:2" ht="23.25" hidden="1" customHeight="1" outlineLevel="4" x14ac:dyDescent="0.3">
      <c r="A283" s="251" t="s">
        <v>463</v>
      </c>
      <c r="B283" s="253">
        <v>4402.41</v>
      </c>
    </row>
    <row r="284" spans="1:2" ht="34.5" hidden="1" customHeight="1" outlineLevel="4" x14ac:dyDescent="0.3">
      <c r="A284" s="251" t="s">
        <v>464</v>
      </c>
      <c r="B284" s="254">
        <v>250.97</v>
      </c>
    </row>
    <row r="285" spans="1:2" ht="34.5" hidden="1" customHeight="1" outlineLevel="4" x14ac:dyDescent="0.3">
      <c r="A285" s="251" t="s">
        <v>465</v>
      </c>
      <c r="B285" s="253">
        <v>298880.55</v>
      </c>
    </row>
    <row r="286" spans="1:2" ht="12" hidden="1" customHeight="1" outlineLevel="4" x14ac:dyDescent="0.3">
      <c r="A286" s="251" t="s">
        <v>466</v>
      </c>
      <c r="B286" s="253">
        <v>1109.22</v>
      </c>
    </row>
    <row r="287" spans="1:2" ht="34.5" hidden="1" customHeight="1" outlineLevel="4" x14ac:dyDescent="0.3">
      <c r="A287" s="251" t="s">
        <v>471</v>
      </c>
      <c r="B287" s="253">
        <v>2500</v>
      </c>
    </row>
    <row r="288" spans="1:2" ht="34.5" hidden="1" customHeight="1" outlineLevel="4" x14ac:dyDescent="0.3">
      <c r="A288" s="251" t="s">
        <v>467</v>
      </c>
      <c r="B288" s="254">
        <v>13.15</v>
      </c>
    </row>
    <row r="289" spans="1:2" ht="48.75" hidden="1" customHeight="1" outlineLevel="2" x14ac:dyDescent="0.3">
      <c r="A289" s="247" t="s">
        <v>472</v>
      </c>
      <c r="B289" s="248">
        <v>76732586.760000005</v>
      </c>
    </row>
    <row r="290" spans="1:2" ht="34.5" hidden="1" customHeight="1" outlineLevel="3" x14ac:dyDescent="0.3">
      <c r="A290" s="249" t="s">
        <v>420</v>
      </c>
      <c r="B290" s="250">
        <v>76732586.760000005</v>
      </c>
    </row>
    <row r="291" spans="1:2" ht="12" hidden="1" customHeight="1" outlineLevel="4" x14ac:dyDescent="0.3">
      <c r="A291" s="251" t="s">
        <v>421</v>
      </c>
      <c r="B291" s="252"/>
    </row>
    <row r="292" spans="1:2" ht="23.25" hidden="1" customHeight="1" outlineLevel="4" x14ac:dyDescent="0.3">
      <c r="A292" s="251" t="s">
        <v>422</v>
      </c>
      <c r="B292" s="253">
        <v>2411990.62</v>
      </c>
    </row>
    <row r="293" spans="1:2" ht="23.25" hidden="1" customHeight="1" outlineLevel="4" x14ac:dyDescent="0.3">
      <c r="A293" s="251" t="s">
        <v>423</v>
      </c>
      <c r="B293" s="253">
        <v>131884.26999999999</v>
      </c>
    </row>
    <row r="294" spans="1:2" ht="23.25" hidden="1" customHeight="1" outlineLevel="4" x14ac:dyDescent="0.3">
      <c r="A294" s="251" t="s">
        <v>424</v>
      </c>
      <c r="B294" s="253">
        <v>414476.79999999999</v>
      </c>
    </row>
    <row r="295" spans="1:2" ht="23.25" hidden="1" customHeight="1" outlineLevel="4" x14ac:dyDescent="0.3">
      <c r="A295" s="251" t="s">
        <v>425</v>
      </c>
      <c r="B295" s="253">
        <v>24000</v>
      </c>
    </row>
    <row r="296" spans="1:2" ht="12" hidden="1" customHeight="1" outlineLevel="4" x14ac:dyDescent="0.3">
      <c r="A296" s="251" t="s">
        <v>427</v>
      </c>
      <c r="B296" s="253">
        <v>668060.46</v>
      </c>
    </row>
    <row r="297" spans="1:2" ht="12" hidden="1" customHeight="1" outlineLevel="4" x14ac:dyDescent="0.3">
      <c r="A297" s="251" t="s">
        <v>428</v>
      </c>
      <c r="B297" s="253">
        <v>875267.51</v>
      </c>
    </row>
    <row r="298" spans="1:2" ht="12" hidden="1" customHeight="1" outlineLevel="4" x14ac:dyDescent="0.3">
      <c r="A298" s="251" t="s">
        <v>429</v>
      </c>
      <c r="B298" s="253">
        <v>102908.45</v>
      </c>
    </row>
    <row r="299" spans="1:2" ht="23.25" hidden="1" customHeight="1" outlineLevel="4" x14ac:dyDescent="0.3">
      <c r="A299" s="251" t="s">
        <v>430</v>
      </c>
      <c r="B299" s="253">
        <v>34780.14</v>
      </c>
    </row>
    <row r="300" spans="1:2" ht="12" hidden="1" customHeight="1" outlineLevel="4" x14ac:dyDescent="0.3">
      <c r="A300" s="251" t="s">
        <v>431</v>
      </c>
      <c r="B300" s="253">
        <v>4665.63</v>
      </c>
    </row>
    <row r="301" spans="1:2" ht="23.25" hidden="1" customHeight="1" outlineLevel="4" x14ac:dyDescent="0.3">
      <c r="A301" s="251" t="s">
        <v>432</v>
      </c>
      <c r="B301" s="253">
        <v>50792.97</v>
      </c>
    </row>
    <row r="302" spans="1:2" ht="23.25" hidden="1" customHeight="1" outlineLevel="4" x14ac:dyDescent="0.3">
      <c r="A302" s="251" t="s">
        <v>433</v>
      </c>
      <c r="B302" s="253">
        <v>37050.58</v>
      </c>
    </row>
    <row r="303" spans="1:2" ht="23.25" hidden="1" customHeight="1" outlineLevel="4" x14ac:dyDescent="0.3">
      <c r="A303" s="251" t="s">
        <v>434</v>
      </c>
      <c r="B303" s="253">
        <v>174507.91</v>
      </c>
    </row>
    <row r="304" spans="1:2" ht="23.25" hidden="1" customHeight="1" outlineLevel="4" x14ac:dyDescent="0.3">
      <c r="A304" s="251" t="s">
        <v>435</v>
      </c>
      <c r="B304" s="253">
        <v>33173.370000000003</v>
      </c>
    </row>
    <row r="305" spans="1:2" ht="12" hidden="1" customHeight="1" outlineLevel="4" x14ac:dyDescent="0.3">
      <c r="A305" s="251" t="s">
        <v>436</v>
      </c>
      <c r="B305" s="253">
        <v>42477.18</v>
      </c>
    </row>
    <row r="306" spans="1:2" ht="12" hidden="1" customHeight="1" outlineLevel="4" x14ac:dyDescent="0.3">
      <c r="A306" s="251" t="s">
        <v>437</v>
      </c>
      <c r="B306" s="253">
        <v>21031561.530000001</v>
      </c>
    </row>
    <row r="307" spans="1:2" ht="23.25" hidden="1" customHeight="1" outlineLevel="4" x14ac:dyDescent="0.3">
      <c r="A307" s="251" t="s">
        <v>438</v>
      </c>
      <c r="B307" s="253">
        <v>1053582.19</v>
      </c>
    </row>
    <row r="308" spans="1:2" ht="23.25" hidden="1" customHeight="1" outlineLevel="4" x14ac:dyDescent="0.3">
      <c r="A308" s="251" t="s">
        <v>439</v>
      </c>
      <c r="B308" s="253">
        <v>19085.27</v>
      </c>
    </row>
    <row r="309" spans="1:2" ht="12" hidden="1" customHeight="1" outlineLevel="4" x14ac:dyDescent="0.3">
      <c r="A309" s="251" t="s">
        <v>440</v>
      </c>
      <c r="B309" s="253">
        <v>80787.399999999994</v>
      </c>
    </row>
    <row r="310" spans="1:2" ht="12" hidden="1" customHeight="1" outlineLevel="4" x14ac:dyDescent="0.3">
      <c r="A310" s="251" t="s">
        <v>441</v>
      </c>
      <c r="B310" s="253">
        <v>25742.85</v>
      </c>
    </row>
    <row r="311" spans="1:2" ht="23.25" hidden="1" customHeight="1" outlineLevel="4" x14ac:dyDescent="0.3">
      <c r="A311" s="251" t="s">
        <v>473</v>
      </c>
      <c r="B311" s="253">
        <v>306400</v>
      </c>
    </row>
    <row r="312" spans="1:2" ht="34.5" hidden="1" customHeight="1" outlineLevel="4" x14ac:dyDescent="0.3">
      <c r="A312" s="251" t="s">
        <v>442</v>
      </c>
      <c r="B312" s="253">
        <v>224904.37</v>
      </c>
    </row>
    <row r="313" spans="1:2" ht="34.5" hidden="1" customHeight="1" outlineLevel="4" x14ac:dyDescent="0.3">
      <c r="A313" s="251" t="s">
        <v>443</v>
      </c>
      <c r="B313" s="253">
        <v>115412.27</v>
      </c>
    </row>
    <row r="314" spans="1:2" ht="34.5" hidden="1" customHeight="1" outlineLevel="4" x14ac:dyDescent="0.3">
      <c r="A314" s="251" t="s">
        <v>444</v>
      </c>
      <c r="B314" s="253">
        <v>84251.02</v>
      </c>
    </row>
    <row r="315" spans="1:2" ht="34.5" hidden="1" customHeight="1" outlineLevel="4" x14ac:dyDescent="0.3">
      <c r="A315" s="251" t="s">
        <v>445</v>
      </c>
      <c r="B315" s="253">
        <v>368500</v>
      </c>
    </row>
    <row r="316" spans="1:2" ht="12" hidden="1" customHeight="1" outlineLevel="4" x14ac:dyDescent="0.3">
      <c r="A316" s="251" t="s">
        <v>474</v>
      </c>
      <c r="B316" s="253">
        <v>24076</v>
      </c>
    </row>
    <row r="317" spans="1:2" ht="12" hidden="1" customHeight="1" outlineLevel="4" x14ac:dyDescent="0.3">
      <c r="A317" s="251" t="s">
        <v>446</v>
      </c>
      <c r="B317" s="253">
        <v>32425.08</v>
      </c>
    </row>
    <row r="318" spans="1:2" ht="34.5" hidden="1" customHeight="1" outlineLevel="4" x14ac:dyDescent="0.3">
      <c r="A318" s="251" t="s">
        <v>17</v>
      </c>
      <c r="B318" s="253">
        <v>602666.56000000006</v>
      </c>
    </row>
    <row r="319" spans="1:2" ht="12" hidden="1" customHeight="1" outlineLevel="4" x14ac:dyDescent="0.3">
      <c r="A319" s="251" t="s">
        <v>447</v>
      </c>
      <c r="B319" s="253">
        <v>316099.38</v>
      </c>
    </row>
    <row r="320" spans="1:2" ht="23.25" hidden="1" customHeight="1" outlineLevel="4" x14ac:dyDescent="0.3">
      <c r="A320" s="251" t="s">
        <v>448</v>
      </c>
      <c r="B320" s="253">
        <v>26338.78</v>
      </c>
    </row>
    <row r="321" spans="1:2" ht="23.25" hidden="1" customHeight="1" outlineLevel="4" x14ac:dyDescent="0.3">
      <c r="A321" s="251" t="s">
        <v>449</v>
      </c>
      <c r="B321" s="253">
        <v>250000</v>
      </c>
    </row>
    <row r="322" spans="1:2" ht="23.25" hidden="1" customHeight="1" outlineLevel="4" x14ac:dyDescent="0.3">
      <c r="A322" s="251" t="s">
        <v>450</v>
      </c>
      <c r="B322" s="253">
        <v>95683.35</v>
      </c>
    </row>
    <row r="323" spans="1:2" ht="23.25" hidden="1" customHeight="1" outlineLevel="4" x14ac:dyDescent="0.3">
      <c r="A323" s="251" t="s">
        <v>475</v>
      </c>
      <c r="B323" s="253">
        <v>55348.12</v>
      </c>
    </row>
    <row r="324" spans="1:2" ht="34.5" hidden="1" customHeight="1" outlineLevel="4" x14ac:dyDescent="0.3">
      <c r="A324" s="251" t="s">
        <v>476</v>
      </c>
      <c r="B324" s="253">
        <v>56050</v>
      </c>
    </row>
    <row r="325" spans="1:2" ht="23.25" hidden="1" customHeight="1" outlineLevel="4" x14ac:dyDescent="0.3">
      <c r="A325" s="251" t="s">
        <v>452</v>
      </c>
      <c r="B325" s="253">
        <v>2785618.17</v>
      </c>
    </row>
    <row r="326" spans="1:2" ht="23.25" hidden="1" customHeight="1" outlineLevel="4" x14ac:dyDescent="0.3">
      <c r="A326" s="251" t="s">
        <v>477</v>
      </c>
      <c r="B326" s="253">
        <v>952229.67</v>
      </c>
    </row>
    <row r="327" spans="1:2" ht="23.25" hidden="1" customHeight="1" outlineLevel="4" x14ac:dyDescent="0.3">
      <c r="A327" s="251" t="s">
        <v>453</v>
      </c>
      <c r="B327" s="253">
        <v>188252.27</v>
      </c>
    </row>
    <row r="328" spans="1:2" ht="12" hidden="1" customHeight="1" outlineLevel="4" x14ac:dyDescent="0.3">
      <c r="A328" s="251" t="s">
        <v>478</v>
      </c>
      <c r="B328" s="254">
        <v>696.43</v>
      </c>
    </row>
    <row r="329" spans="1:2" ht="23.25" hidden="1" customHeight="1" outlineLevel="4" x14ac:dyDescent="0.3">
      <c r="A329" s="251" t="s">
        <v>454</v>
      </c>
      <c r="B329" s="253">
        <v>847247.8</v>
      </c>
    </row>
    <row r="330" spans="1:2" ht="23.25" hidden="1" customHeight="1" outlineLevel="4" x14ac:dyDescent="0.3">
      <c r="A330" s="251" t="s">
        <v>479</v>
      </c>
      <c r="B330" s="253">
        <v>9608936</v>
      </c>
    </row>
    <row r="331" spans="1:2" ht="23.25" hidden="1" customHeight="1" outlineLevel="4" x14ac:dyDescent="0.3">
      <c r="A331" s="251" t="s">
        <v>455</v>
      </c>
      <c r="B331" s="253">
        <v>562981.15</v>
      </c>
    </row>
    <row r="332" spans="1:2" ht="12" hidden="1" customHeight="1" outlineLevel="4" x14ac:dyDescent="0.3">
      <c r="A332" s="251" t="s">
        <v>456</v>
      </c>
      <c r="B332" s="253">
        <v>1288411.42</v>
      </c>
    </row>
    <row r="333" spans="1:2" ht="12" hidden="1" customHeight="1" outlineLevel="4" x14ac:dyDescent="0.3">
      <c r="A333" s="251" t="s">
        <v>457</v>
      </c>
      <c r="B333" s="253">
        <v>1122619.05</v>
      </c>
    </row>
    <row r="334" spans="1:2" ht="23.25" hidden="1" customHeight="1" outlineLevel="4" x14ac:dyDescent="0.3">
      <c r="A334" s="251" t="s">
        <v>458</v>
      </c>
      <c r="B334" s="253">
        <v>82204.39</v>
      </c>
    </row>
    <row r="335" spans="1:2" ht="12" hidden="1" customHeight="1" outlineLevel="4" x14ac:dyDescent="0.3">
      <c r="A335" s="251" t="s">
        <v>459</v>
      </c>
      <c r="B335" s="253">
        <v>2731.2</v>
      </c>
    </row>
    <row r="336" spans="1:2" ht="23.25" hidden="1" customHeight="1" outlineLevel="4" x14ac:dyDescent="0.3">
      <c r="A336" s="251" t="s">
        <v>480</v>
      </c>
      <c r="B336" s="253">
        <v>18683.36</v>
      </c>
    </row>
    <row r="337" spans="1:3" ht="23.25" hidden="1" customHeight="1" outlineLevel="4" x14ac:dyDescent="0.3">
      <c r="A337" s="251" t="s">
        <v>460</v>
      </c>
      <c r="B337" s="253">
        <v>330969.86</v>
      </c>
    </row>
    <row r="338" spans="1:3" ht="23.25" hidden="1" customHeight="1" outlineLevel="4" x14ac:dyDescent="0.3">
      <c r="A338" s="251" t="s">
        <v>461</v>
      </c>
      <c r="B338" s="253">
        <v>38047.370000000003</v>
      </c>
    </row>
    <row r="339" spans="1:3" ht="12" hidden="1" customHeight="1" outlineLevel="4" x14ac:dyDescent="0.3">
      <c r="A339" s="251" t="s">
        <v>462</v>
      </c>
      <c r="B339" s="253">
        <v>1875.71</v>
      </c>
    </row>
    <row r="340" spans="1:3" ht="23.25" hidden="1" customHeight="1" outlineLevel="4" x14ac:dyDescent="0.3">
      <c r="A340" s="251" t="s">
        <v>463</v>
      </c>
      <c r="B340" s="253">
        <v>313841.78999999998</v>
      </c>
    </row>
    <row r="341" spans="1:3" ht="34.5" hidden="1" customHeight="1" outlineLevel="4" x14ac:dyDescent="0.3">
      <c r="A341" s="251" t="s">
        <v>464</v>
      </c>
      <c r="B341" s="253">
        <v>2038495.89</v>
      </c>
    </row>
    <row r="342" spans="1:3" ht="34.5" hidden="1" customHeight="1" outlineLevel="4" x14ac:dyDescent="0.3">
      <c r="A342" s="251" t="s">
        <v>465</v>
      </c>
      <c r="B342" s="253">
        <v>1383938.88</v>
      </c>
    </row>
    <row r="343" spans="1:3" ht="12" hidden="1" customHeight="1" outlineLevel="4" x14ac:dyDescent="0.3">
      <c r="A343" s="251" t="s">
        <v>466</v>
      </c>
      <c r="B343" s="253">
        <v>3932.93</v>
      </c>
    </row>
    <row r="344" spans="1:3" ht="34.5" hidden="1" customHeight="1" outlineLevel="4" x14ac:dyDescent="0.3">
      <c r="A344" s="251" t="s">
        <v>471</v>
      </c>
      <c r="B344" s="253">
        <v>6150</v>
      </c>
    </row>
    <row r="345" spans="1:3" ht="34.5" hidden="1" customHeight="1" outlineLevel="4" x14ac:dyDescent="0.3">
      <c r="A345" s="251" t="s">
        <v>467</v>
      </c>
      <c r="B345" s="254">
        <v>79.19</v>
      </c>
    </row>
    <row r="346" spans="1:3" ht="12" hidden="1" customHeight="1" outlineLevel="4" x14ac:dyDescent="0.3">
      <c r="A346" s="251" t="s">
        <v>481</v>
      </c>
      <c r="B346" s="253">
        <v>25379694.170000002</v>
      </c>
    </row>
    <row r="347" spans="1:3" ht="36.75" customHeight="1" outlineLevel="2" collapsed="1" x14ac:dyDescent="0.3">
      <c r="A347" s="261" t="s">
        <v>482</v>
      </c>
      <c r="B347" s="262">
        <v>490862739.91000003</v>
      </c>
    </row>
    <row r="348" spans="1:3" ht="23.25" customHeight="1" outlineLevel="3" x14ac:dyDescent="0.3">
      <c r="A348" s="249" t="s">
        <v>469</v>
      </c>
      <c r="B348" s="250">
        <v>490862739.91000003</v>
      </c>
    </row>
    <row r="349" spans="1:3" ht="12" customHeight="1" outlineLevel="4" x14ac:dyDescent="0.3">
      <c r="A349" s="251" t="s">
        <v>421</v>
      </c>
      <c r="B349" s="252"/>
    </row>
    <row r="350" spans="1:3" ht="34.5" customHeight="1" outlineLevel="4" x14ac:dyDescent="0.3">
      <c r="A350" s="251" t="s">
        <v>470</v>
      </c>
      <c r="B350" s="253">
        <v>3292.1</v>
      </c>
      <c r="C350" t="s">
        <v>174</v>
      </c>
    </row>
    <row r="351" spans="1:3" ht="23.25" customHeight="1" outlineLevel="4" x14ac:dyDescent="0.3">
      <c r="A351" s="251" t="s">
        <v>422</v>
      </c>
      <c r="B351" s="253">
        <v>12941309.91</v>
      </c>
      <c r="C351" t="s">
        <v>174</v>
      </c>
    </row>
    <row r="352" spans="1:3" ht="23.25" customHeight="1" outlineLevel="4" x14ac:dyDescent="0.3">
      <c r="A352" s="251" t="s">
        <v>423</v>
      </c>
      <c r="B352" s="253">
        <v>416328.62</v>
      </c>
      <c r="C352" t="s">
        <v>407</v>
      </c>
    </row>
    <row r="353" spans="1:3" ht="23.25" customHeight="1" outlineLevel="4" x14ac:dyDescent="0.3">
      <c r="A353" s="251" t="s">
        <v>425</v>
      </c>
      <c r="B353" s="253">
        <v>2489742.84</v>
      </c>
      <c r="C353" t="s">
        <v>20</v>
      </c>
    </row>
    <row r="354" spans="1:3" ht="12" customHeight="1" outlineLevel="4" x14ac:dyDescent="0.3">
      <c r="A354" s="251" t="s">
        <v>427</v>
      </c>
      <c r="B354" s="253">
        <v>6478425.9800000004</v>
      </c>
      <c r="C354" t="s">
        <v>4</v>
      </c>
    </row>
    <row r="355" spans="1:3" ht="12" customHeight="1" outlineLevel="4" x14ac:dyDescent="0.3">
      <c r="A355" s="251" t="s">
        <v>428</v>
      </c>
      <c r="B355" s="253">
        <v>1543665.54</v>
      </c>
      <c r="C355" t="s">
        <v>20</v>
      </c>
    </row>
    <row r="356" spans="1:3" ht="12" customHeight="1" outlineLevel="4" x14ac:dyDescent="0.3">
      <c r="A356" s="251" t="s">
        <v>429</v>
      </c>
      <c r="B356" s="253">
        <v>977668.09</v>
      </c>
      <c r="C356" t="s">
        <v>397</v>
      </c>
    </row>
    <row r="357" spans="1:3" ht="23.25" customHeight="1" outlineLevel="4" x14ac:dyDescent="0.3">
      <c r="A357" s="251" t="s">
        <v>430</v>
      </c>
      <c r="B357" s="253">
        <v>93547.839999999997</v>
      </c>
      <c r="C357" t="s">
        <v>4</v>
      </c>
    </row>
    <row r="358" spans="1:3" ht="12" customHeight="1" outlineLevel="4" x14ac:dyDescent="0.3">
      <c r="A358" s="251" t="s">
        <v>431</v>
      </c>
      <c r="B358" s="253">
        <v>12549.09</v>
      </c>
      <c r="C358" t="s">
        <v>4</v>
      </c>
    </row>
    <row r="359" spans="1:3" ht="23.25" customHeight="1" outlineLevel="4" x14ac:dyDescent="0.3">
      <c r="A359" s="251" t="s">
        <v>432</v>
      </c>
      <c r="B359" s="253">
        <v>136617.42000000001</v>
      </c>
      <c r="C359" t="s">
        <v>4</v>
      </c>
    </row>
    <row r="360" spans="1:3" ht="23.25" customHeight="1" outlineLevel="4" x14ac:dyDescent="0.3">
      <c r="A360" s="251" t="s">
        <v>433</v>
      </c>
      <c r="B360" s="253">
        <v>99654.62</v>
      </c>
      <c r="C360" t="s">
        <v>4</v>
      </c>
    </row>
    <row r="361" spans="1:3" ht="23.25" customHeight="1" outlineLevel="4" x14ac:dyDescent="0.3">
      <c r="A361" s="251" t="s">
        <v>434</v>
      </c>
      <c r="B361" s="253">
        <v>75107.009999999995</v>
      </c>
      <c r="C361" t="s">
        <v>4</v>
      </c>
    </row>
    <row r="362" spans="1:3" ht="23.25" customHeight="1" outlineLevel="4" x14ac:dyDescent="0.3">
      <c r="A362" s="251" t="s">
        <v>435</v>
      </c>
      <c r="B362" s="253">
        <v>89226.12</v>
      </c>
      <c r="C362" t="s">
        <v>4</v>
      </c>
    </row>
    <row r="363" spans="1:3" ht="12" customHeight="1" outlineLevel="4" x14ac:dyDescent="0.3">
      <c r="A363" s="251" t="s">
        <v>436</v>
      </c>
      <c r="B363" s="253">
        <v>114250.51</v>
      </c>
      <c r="C363" t="s">
        <v>4</v>
      </c>
    </row>
    <row r="364" spans="1:3" ht="12" customHeight="1" outlineLevel="4" x14ac:dyDescent="0.3">
      <c r="A364" s="251" t="s">
        <v>437</v>
      </c>
      <c r="B364" s="253">
        <v>67894933.420000002</v>
      </c>
      <c r="C364" t="s">
        <v>15</v>
      </c>
    </row>
    <row r="365" spans="1:3" ht="23.25" customHeight="1" outlineLevel="4" x14ac:dyDescent="0.3">
      <c r="A365" s="251" t="s">
        <v>438</v>
      </c>
      <c r="B365" s="253">
        <v>2937801.99</v>
      </c>
    </row>
    <row r="366" spans="1:3" ht="23.25" customHeight="1" outlineLevel="4" x14ac:dyDescent="0.3">
      <c r="A366" s="251" t="s">
        <v>439</v>
      </c>
      <c r="B366" s="253">
        <v>164750.17000000001</v>
      </c>
    </row>
    <row r="367" spans="1:3" ht="12" customHeight="1" outlineLevel="4" x14ac:dyDescent="0.3">
      <c r="A367" s="251" t="s">
        <v>440</v>
      </c>
      <c r="B367" s="253">
        <v>418717.65</v>
      </c>
      <c r="C367" t="s">
        <v>4</v>
      </c>
    </row>
    <row r="368" spans="1:3" ht="12" customHeight="1" outlineLevel="4" x14ac:dyDescent="0.3">
      <c r="A368" s="251" t="s">
        <v>441</v>
      </c>
      <c r="B368" s="253">
        <v>76620.87</v>
      </c>
      <c r="C368" t="s">
        <v>4</v>
      </c>
    </row>
    <row r="369" spans="1:3" ht="23.25" customHeight="1" outlineLevel="4" x14ac:dyDescent="0.3">
      <c r="A369" s="251" t="s">
        <v>30</v>
      </c>
      <c r="B369" s="253">
        <v>377285.71</v>
      </c>
      <c r="C369" t="s">
        <v>27</v>
      </c>
    </row>
    <row r="370" spans="1:3" ht="23.25" customHeight="1" outlineLevel="4" x14ac:dyDescent="0.3">
      <c r="A370" s="251" t="s">
        <v>473</v>
      </c>
      <c r="B370" s="253">
        <v>142673.76</v>
      </c>
      <c r="C370" t="s">
        <v>26</v>
      </c>
    </row>
    <row r="371" spans="1:3" ht="34.5" customHeight="1" outlineLevel="4" x14ac:dyDescent="0.3">
      <c r="A371" s="251" t="s">
        <v>442</v>
      </c>
      <c r="B371" s="253">
        <v>944439.27</v>
      </c>
      <c r="C371" t="s">
        <v>4</v>
      </c>
    </row>
    <row r="372" spans="1:3" ht="34.5" customHeight="1" outlineLevel="4" x14ac:dyDescent="0.3">
      <c r="A372" s="251" t="s">
        <v>443</v>
      </c>
      <c r="B372" s="253">
        <v>135505.53</v>
      </c>
      <c r="C372" t="s">
        <v>31</v>
      </c>
    </row>
    <row r="373" spans="1:3" ht="34.5" customHeight="1" outlineLevel="4" x14ac:dyDescent="0.3">
      <c r="A373" s="251" t="s">
        <v>444</v>
      </c>
      <c r="B373" s="253">
        <v>209813.89</v>
      </c>
      <c r="C373" t="s">
        <v>4</v>
      </c>
    </row>
    <row r="374" spans="1:3" ht="34.5" customHeight="1" outlineLevel="4" x14ac:dyDescent="0.3">
      <c r="A374" s="251" t="s">
        <v>445</v>
      </c>
      <c r="B374" s="253">
        <v>1444364.29</v>
      </c>
      <c r="C374" t="s">
        <v>20</v>
      </c>
    </row>
    <row r="375" spans="1:3" ht="12" customHeight="1" outlineLevel="4" x14ac:dyDescent="0.3">
      <c r="A375" s="251" t="s">
        <v>474</v>
      </c>
      <c r="B375" s="253">
        <v>22725</v>
      </c>
    </row>
    <row r="376" spans="1:3" ht="12" customHeight="1" outlineLevel="4" x14ac:dyDescent="0.3">
      <c r="A376" s="251" t="s">
        <v>446</v>
      </c>
      <c r="B376" s="253">
        <v>90059.53</v>
      </c>
      <c r="C376" t="s">
        <v>33</v>
      </c>
    </row>
    <row r="377" spans="1:3" ht="34.5" customHeight="1" outlineLevel="4" x14ac:dyDescent="0.3">
      <c r="A377" s="251" t="s">
        <v>17</v>
      </c>
      <c r="B377" s="253">
        <v>2232768.42</v>
      </c>
      <c r="C377" t="s">
        <v>17</v>
      </c>
    </row>
    <row r="378" spans="1:3" ht="12" customHeight="1" outlineLevel="4" x14ac:dyDescent="0.3">
      <c r="A378" s="251" t="s">
        <v>447</v>
      </c>
      <c r="B378" s="253">
        <v>1184887.81</v>
      </c>
      <c r="C378" t="s">
        <v>388</v>
      </c>
    </row>
    <row r="379" spans="1:3" ht="23.25" customHeight="1" outlineLevel="4" x14ac:dyDescent="0.3">
      <c r="A379" s="251" t="s">
        <v>448</v>
      </c>
      <c r="B379" s="253">
        <f>170882.35+18725</f>
        <v>189607.35</v>
      </c>
      <c r="C379" t="s">
        <v>21</v>
      </c>
    </row>
    <row r="380" spans="1:3" ht="23.25" customHeight="1" outlineLevel="4" x14ac:dyDescent="0.3">
      <c r="A380" s="251" t="s">
        <v>483</v>
      </c>
      <c r="B380" s="253">
        <v>2544.64</v>
      </c>
    </row>
    <row r="381" spans="1:3" ht="23.25" customHeight="1" outlineLevel="4" x14ac:dyDescent="0.3">
      <c r="A381" s="251" t="s">
        <v>449</v>
      </c>
      <c r="B381" s="253">
        <v>980000</v>
      </c>
      <c r="C381" t="s">
        <v>32</v>
      </c>
    </row>
    <row r="382" spans="1:3" ht="23.25" customHeight="1" outlineLevel="4" x14ac:dyDescent="0.3">
      <c r="A382" s="251" t="s">
        <v>493</v>
      </c>
      <c r="B382" s="253">
        <v>1100000</v>
      </c>
      <c r="C382" t="s">
        <v>404</v>
      </c>
    </row>
    <row r="383" spans="1:3" ht="23.25" customHeight="1" outlineLevel="4" x14ac:dyDescent="0.3">
      <c r="A383" s="251" t="s">
        <v>450</v>
      </c>
      <c r="B383" s="253">
        <v>7978127.75</v>
      </c>
      <c r="C383" t="s">
        <v>4</v>
      </c>
    </row>
    <row r="384" spans="1:3" ht="23.25" customHeight="1" outlineLevel="4" x14ac:dyDescent="0.3">
      <c r="A384" s="251" t="s">
        <v>451</v>
      </c>
      <c r="B384" s="253">
        <v>837348.23</v>
      </c>
      <c r="C384" t="s">
        <v>32</v>
      </c>
    </row>
    <row r="385" spans="1:3" ht="23.25" customHeight="1" outlineLevel="4" x14ac:dyDescent="0.3">
      <c r="A385" s="251" t="s">
        <v>475</v>
      </c>
      <c r="B385" s="253">
        <v>103431.24</v>
      </c>
      <c r="C385" t="s">
        <v>4</v>
      </c>
    </row>
    <row r="386" spans="1:3" ht="34.5" customHeight="1" outlineLevel="4" x14ac:dyDescent="0.3">
      <c r="A386" s="251" t="s">
        <v>476</v>
      </c>
      <c r="B386" s="253">
        <v>6000</v>
      </c>
      <c r="C386" t="s">
        <v>4</v>
      </c>
    </row>
    <row r="387" spans="1:3" ht="23.25" customHeight="1" outlineLevel="4" x14ac:dyDescent="0.3">
      <c r="A387" s="251" t="s">
        <v>452</v>
      </c>
      <c r="B387" s="253">
        <v>5713571.71</v>
      </c>
    </row>
    <row r="388" spans="1:3" ht="23.25" customHeight="1" outlineLevel="4" x14ac:dyDescent="0.3">
      <c r="A388" s="251" t="s">
        <v>477</v>
      </c>
      <c r="B388" s="253">
        <v>2680205.48</v>
      </c>
      <c r="C388" t="s">
        <v>387</v>
      </c>
    </row>
    <row r="389" spans="1:3" ht="23.25" customHeight="1" outlineLevel="4" x14ac:dyDescent="0.3">
      <c r="A389" s="251" t="s">
        <v>453</v>
      </c>
      <c r="B389" s="253">
        <v>1208902.3999999999</v>
      </c>
      <c r="C389" t="s">
        <v>387</v>
      </c>
    </row>
    <row r="390" spans="1:3" ht="12" customHeight="1" outlineLevel="4" x14ac:dyDescent="0.3">
      <c r="A390" s="251" t="s">
        <v>478</v>
      </c>
      <c r="B390" s="253">
        <v>92796.87</v>
      </c>
      <c r="C390" t="s">
        <v>387</v>
      </c>
    </row>
    <row r="391" spans="1:3" ht="23.25" customHeight="1" outlineLevel="4" x14ac:dyDescent="0.3">
      <c r="A391" s="251" t="s">
        <v>454</v>
      </c>
      <c r="B391" s="253">
        <v>3610844.17</v>
      </c>
      <c r="C391" t="s">
        <v>387</v>
      </c>
    </row>
    <row r="392" spans="1:3" ht="23.25" customHeight="1" outlineLevel="4" x14ac:dyDescent="0.3">
      <c r="A392" s="251" t="s">
        <v>479</v>
      </c>
      <c r="B392" s="253">
        <v>38850603.579999998</v>
      </c>
    </row>
    <row r="393" spans="1:3" ht="23.25" customHeight="1" outlineLevel="4" x14ac:dyDescent="0.3">
      <c r="A393" s="251" t="s">
        <v>455</v>
      </c>
      <c r="B393" s="253">
        <v>2134503.2400000002</v>
      </c>
      <c r="C393" t="s">
        <v>16</v>
      </c>
    </row>
    <row r="394" spans="1:3" ht="12" customHeight="1" outlineLevel="4" x14ac:dyDescent="0.3">
      <c r="A394" s="251" t="s">
        <v>456</v>
      </c>
      <c r="B394" s="253">
        <v>3767388.69</v>
      </c>
      <c r="C394" t="s">
        <v>16</v>
      </c>
    </row>
    <row r="395" spans="1:3" ht="12" customHeight="1" outlineLevel="4" x14ac:dyDescent="0.3">
      <c r="A395" s="251" t="s">
        <v>457</v>
      </c>
      <c r="B395" s="253">
        <v>3595875.32</v>
      </c>
      <c r="C395" t="s">
        <v>31</v>
      </c>
    </row>
    <row r="396" spans="1:3" ht="23.25" customHeight="1" outlineLevel="4" x14ac:dyDescent="0.3">
      <c r="A396" s="251" t="s">
        <v>458</v>
      </c>
      <c r="B396" s="253">
        <v>931939.88</v>
      </c>
      <c r="C396" t="s">
        <v>31</v>
      </c>
    </row>
    <row r="397" spans="1:3" ht="12" customHeight="1" outlineLevel="4" x14ac:dyDescent="0.3">
      <c r="A397" s="251" t="s">
        <v>459</v>
      </c>
      <c r="B397" s="253">
        <v>8748.2900000000009</v>
      </c>
      <c r="C397" t="s">
        <v>31</v>
      </c>
    </row>
    <row r="398" spans="1:3" ht="23.25" customHeight="1" outlineLevel="4" x14ac:dyDescent="0.3">
      <c r="A398" s="251" t="s">
        <v>480</v>
      </c>
      <c r="B398" s="253">
        <v>2250.23</v>
      </c>
      <c r="C398" t="s">
        <v>31</v>
      </c>
    </row>
    <row r="399" spans="1:3" ht="23.25" customHeight="1" outlineLevel="4" x14ac:dyDescent="0.3">
      <c r="A399" s="251" t="s">
        <v>460</v>
      </c>
      <c r="B399" s="253">
        <v>857142.5</v>
      </c>
      <c r="C399" t="s">
        <v>31</v>
      </c>
    </row>
    <row r="400" spans="1:3" ht="23.25" customHeight="1" outlineLevel="4" x14ac:dyDescent="0.3">
      <c r="A400" s="251" t="s">
        <v>461</v>
      </c>
      <c r="B400" s="253">
        <v>121869.34</v>
      </c>
      <c r="C400" t="s">
        <v>32</v>
      </c>
    </row>
    <row r="401" spans="1:3" ht="12" customHeight="1" outlineLevel="4" x14ac:dyDescent="0.3">
      <c r="A401" s="251" t="s">
        <v>462</v>
      </c>
      <c r="B401" s="253">
        <v>5870.36</v>
      </c>
      <c r="C401" t="s">
        <v>4</v>
      </c>
    </row>
    <row r="402" spans="1:3" ht="23.25" customHeight="1" outlineLevel="4" x14ac:dyDescent="0.3">
      <c r="A402" s="251" t="s">
        <v>484</v>
      </c>
      <c r="B402" s="254">
        <v>580.36</v>
      </c>
      <c r="C402" t="s">
        <v>4</v>
      </c>
    </row>
    <row r="403" spans="1:3" ht="12" customHeight="1" outlineLevel="4" x14ac:dyDescent="0.3">
      <c r="A403" s="251" t="s">
        <v>485</v>
      </c>
      <c r="B403" s="255">
        <v>-1818.03</v>
      </c>
    </row>
    <row r="404" spans="1:3" ht="45.75" customHeight="1" outlineLevel="4" x14ac:dyDescent="0.3">
      <c r="A404" s="251" t="s">
        <v>486</v>
      </c>
      <c r="B404" s="253">
        <v>110535.71</v>
      </c>
      <c r="C404" t="s">
        <v>395</v>
      </c>
    </row>
    <row r="405" spans="1:3" ht="23.25" customHeight="1" outlineLevel="4" x14ac:dyDescent="0.3">
      <c r="A405" s="251" t="s">
        <v>463</v>
      </c>
      <c r="B405" s="253">
        <v>289511.39</v>
      </c>
      <c r="C405" t="s">
        <v>4</v>
      </c>
    </row>
    <row r="406" spans="1:3" ht="34.5" customHeight="1" outlineLevel="4" x14ac:dyDescent="0.3">
      <c r="A406" s="251" t="s">
        <v>464</v>
      </c>
      <c r="B406" s="253">
        <v>270250.88</v>
      </c>
      <c r="C406" t="s">
        <v>4</v>
      </c>
    </row>
    <row r="407" spans="1:3" ht="34.5" customHeight="1" outlineLevel="4" x14ac:dyDescent="0.3">
      <c r="A407" s="263" t="s">
        <v>465</v>
      </c>
      <c r="B407" s="264">
        <v>6490239.6600000001</v>
      </c>
      <c r="C407" t="s">
        <v>4</v>
      </c>
    </row>
    <row r="408" spans="1:3" ht="34.5" customHeight="1" outlineLevel="4" x14ac:dyDescent="0.3">
      <c r="A408" s="265" t="s">
        <v>494</v>
      </c>
      <c r="B408" s="266">
        <v>171875</v>
      </c>
      <c r="C408" t="s">
        <v>22</v>
      </c>
    </row>
    <row r="409" spans="1:3" ht="34.5" customHeight="1" outlineLevel="4" x14ac:dyDescent="0.3">
      <c r="A409" s="265" t="s">
        <v>495</v>
      </c>
      <c r="B409" s="266">
        <v>962500</v>
      </c>
      <c r="C409" t="s">
        <v>19</v>
      </c>
    </row>
    <row r="410" spans="1:3" ht="12" customHeight="1" outlineLevel="4" x14ac:dyDescent="0.3">
      <c r="A410" s="251" t="s">
        <v>487</v>
      </c>
      <c r="B410" s="253">
        <v>253519664.06</v>
      </c>
      <c r="C410" s="7"/>
    </row>
    <row r="411" spans="1:3" ht="12" customHeight="1" outlineLevel="4" x14ac:dyDescent="0.3">
      <c r="A411" s="251" t="s">
        <v>466</v>
      </c>
      <c r="B411" s="253">
        <v>13037.96</v>
      </c>
    </row>
    <row r="412" spans="1:3" ht="34.5" customHeight="1" outlineLevel="4" x14ac:dyDescent="0.3">
      <c r="A412" s="251" t="s">
        <v>471</v>
      </c>
      <c r="B412" s="253">
        <v>15550</v>
      </c>
      <c r="C412" t="s">
        <v>4</v>
      </c>
    </row>
    <row r="413" spans="1:3" ht="12" customHeight="1" outlineLevel="4" x14ac:dyDescent="0.3">
      <c r="A413" s="251" t="s">
        <v>488</v>
      </c>
      <c r="B413" s="253">
        <v>345380.46</v>
      </c>
      <c r="C413" t="s">
        <v>399</v>
      </c>
    </row>
    <row r="414" spans="1:3" ht="34.5" customHeight="1" outlineLevel="4" x14ac:dyDescent="0.3">
      <c r="A414" s="251" t="s">
        <v>467</v>
      </c>
      <c r="B414" s="253">
        <v>6132.95</v>
      </c>
    </row>
    <row r="415" spans="1:3" ht="12" customHeight="1" outlineLevel="4" x14ac:dyDescent="0.3">
      <c r="A415" s="251" t="s">
        <v>481</v>
      </c>
      <c r="B415" s="253">
        <v>50159720.240000002</v>
      </c>
      <c r="C415" t="s">
        <v>9</v>
      </c>
    </row>
    <row r="416" spans="1:3" ht="36.75" hidden="1" customHeight="1" outlineLevel="2" x14ac:dyDescent="0.3">
      <c r="A416" s="247" t="s">
        <v>489</v>
      </c>
      <c r="B416" s="248">
        <v>47822098.060000002</v>
      </c>
    </row>
    <row r="417" spans="1:2" ht="34.5" hidden="1" customHeight="1" outlineLevel="3" x14ac:dyDescent="0.3">
      <c r="A417" s="249" t="s">
        <v>420</v>
      </c>
      <c r="B417" s="250">
        <v>47822098.060000002</v>
      </c>
    </row>
    <row r="418" spans="1:2" ht="12" hidden="1" customHeight="1" outlineLevel="4" x14ac:dyDescent="0.3">
      <c r="A418" s="251" t="s">
        <v>421</v>
      </c>
      <c r="B418" s="252"/>
    </row>
    <row r="419" spans="1:2" ht="23.25" hidden="1" customHeight="1" outlineLevel="4" x14ac:dyDescent="0.3">
      <c r="A419" s="251" t="s">
        <v>422</v>
      </c>
      <c r="B419" s="253">
        <v>5870135.9800000004</v>
      </c>
    </row>
    <row r="420" spans="1:2" ht="23.25" hidden="1" customHeight="1" outlineLevel="4" x14ac:dyDescent="0.3">
      <c r="A420" s="251" t="s">
        <v>423</v>
      </c>
      <c r="B420" s="253">
        <v>55885.29</v>
      </c>
    </row>
    <row r="421" spans="1:2" ht="23.25" hidden="1" customHeight="1" outlineLevel="4" x14ac:dyDescent="0.3">
      <c r="A421" s="251" t="s">
        <v>424</v>
      </c>
      <c r="B421" s="253">
        <v>173527.72</v>
      </c>
    </row>
    <row r="422" spans="1:2" ht="23.25" hidden="1" customHeight="1" outlineLevel="4" x14ac:dyDescent="0.3">
      <c r="A422" s="251" t="s">
        <v>425</v>
      </c>
      <c r="B422" s="253">
        <v>300357.14</v>
      </c>
    </row>
    <row r="423" spans="1:2" ht="12" hidden="1" customHeight="1" outlineLevel="4" x14ac:dyDescent="0.3">
      <c r="A423" s="251" t="s">
        <v>427</v>
      </c>
      <c r="B423" s="253">
        <v>1058357.3999999999</v>
      </c>
    </row>
    <row r="424" spans="1:2" ht="12" hidden="1" customHeight="1" outlineLevel="4" x14ac:dyDescent="0.3">
      <c r="A424" s="251" t="s">
        <v>428</v>
      </c>
      <c r="B424" s="253">
        <v>614522.5</v>
      </c>
    </row>
    <row r="425" spans="1:2" ht="12" hidden="1" customHeight="1" outlineLevel="4" x14ac:dyDescent="0.3">
      <c r="A425" s="251" t="s">
        <v>429</v>
      </c>
      <c r="B425" s="253">
        <v>303198.24</v>
      </c>
    </row>
    <row r="426" spans="1:2" ht="23.25" hidden="1" customHeight="1" outlineLevel="4" x14ac:dyDescent="0.3">
      <c r="A426" s="251" t="s">
        <v>430</v>
      </c>
      <c r="B426" s="253">
        <v>21232.69</v>
      </c>
    </row>
    <row r="427" spans="1:2" ht="12" hidden="1" customHeight="1" outlineLevel="4" x14ac:dyDescent="0.3">
      <c r="A427" s="251" t="s">
        <v>431</v>
      </c>
      <c r="B427" s="253">
        <v>2848.29</v>
      </c>
    </row>
    <row r="428" spans="1:2" ht="23.25" hidden="1" customHeight="1" outlineLevel="4" x14ac:dyDescent="0.3">
      <c r="A428" s="251" t="s">
        <v>432</v>
      </c>
      <c r="B428" s="253">
        <v>31008.26</v>
      </c>
    </row>
    <row r="429" spans="1:2" ht="23.25" hidden="1" customHeight="1" outlineLevel="4" x14ac:dyDescent="0.3">
      <c r="A429" s="251" t="s">
        <v>433</v>
      </c>
      <c r="B429" s="253">
        <v>22618.76</v>
      </c>
    </row>
    <row r="430" spans="1:2" ht="23.25" hidden="1" customHeight="1" outlineLevel="4" x14ac:dyDescent="0.3">
      <c r="A430" s="251" t="s">
        <v>434</v>
      </c>
      <c r="B430" s="253">
        <v>13572.3</v>
      </c>
    </row>
    <row r="431" spans="1:2" ht="23.25" hidden="1" customHeight="1" outlineLevel="4" x14ac:dyDescent="0.3">
      <c r="A431" s="251" t="s">
        <v>435</v>
      </c>
      <c r="B431" s="253">
        <v>20251.79</v>
      </c>
    </row>
    <row r="432" spans="1:2" ht="12" hidden="1" customHeight="1" outlineLevel="4" x14ac:dyDescent="0.3">
      <c r="A432" s="251" t="s">
        <v>436</v>
      </c>
      <c r="B432" s="253">
        <v>25931.61</v>
      </c>
    </row>
    <row r="433" spans="1:2" ht="12" hidden="1" customHeight="1" outlineLevel="4" x14ac:dyDescent="0.3">
      <c r="A433" s="251" t="s">
        <v>437</v>
      </c>
      <c r="B433" s="253">
        <v>9086123.6699999999</v>
      </c>
    </row>
    <row r="434" spans="1:2" ht="23.25" hidden="1" customHeight="1" outlineLevel="4" x14ac:dyDescent="0.3">
      <c r="A434" s="251" t="s">
        <v>438</v>
      </c>
      <c r="B434" s="253">
        <v>451281.12</v>
      </c>
    </row>
    <row r="435" spans="1:2" ht="23.25" hidden="1" customHeight="1" outlineLevel="4" x14ac:dyDescent="0.3">
      <c r="A435" s="251" t="s">
        <v>439</v>
      </c>
      <c r="B435" s="253">
        <v>106152.94</v>
      </c>
    </row>
    <row r="436" spans="1:2" ht="12" hidden="1" customHeight="1" outlineLevel="4" x14ac:dyDescent="0.3">
      <c r="A436" s="251" t="s">
        <v>440</v>
      </c>
      <c r="B436" s="253">
        <v>65641.899999999994</v>
      </c>
    </row>
    <row r="437" spans="1:2" ht="12" hidden="1" customHeight="1" outlineLevel="4" x14ac:dyDescent="0.3">
      <c r="A437" s="251" t="s">
        <v>441</v>
      </c>
      <c r="B437" s="253">
        <v>10084.120000000001</v>
      </c>
    </row>
    <row r="438" spans="1:2" ht="23.25" hidden="1" customHeight="1" outlineLevel="4" x14ac:dyDescent="0.3">
      <c r="A438" s="251" t="s">
        <v>473</v>
      </c>
      <c r="B438" s="253">
        <v>50700</v>
      </c>
    </row>
    <row r="439" spans="1:2" ht="34.5" hidden="1" customHeight="1" outlineLevel="4" x14ac:dyDescent="0.3">
      <c r="A439" s="251" t="s">
        <v>442</v>
      </c>
      <c r="B439" s="253">
        <v>197924.82</v>
      </c>
    </row>
    <row r="440" spans="1:2" ht="34.5" hidden="1" customHeight="1" outlineLevel="4" x14ac:dyDescent="0.3">
      <c r="A440" s="251" t="s">
        <v>443</v>
      </c>
      <c r="B440" s="253">
        <v>29330.85</v>
      </c>
    </row>
    <row r="441" spans="1:2" ht="34.5" hidden="1" customHeight="1" outlineLevel="4" x14ac:dyDescent="0.3">
      <c r="A441" s="251" t="s">
        <v>444</v>
      </c>
      <c r="B441" s="253">
        <v>56476.46</v>
      </c>
    </row>
    <row r="442" spans="1:2" ht="34.5" hidden="1" customHeight="1" outlineLevel="4" x14ac:dyDescent="0.3">
      <c r="A442" s="251" t="s">
        <v>445</v>
      </c>
      <c r="B442" s="253">
        <v>121000</v>
      </c>
    </row>
    <row r="443" spans="1:2" ht="12" hidden="1" customHeight="1" outlineLevel="4" x14ac:dyDescent="0.3">
      <c r="A443" s="251" t="s">
        <v>474</v>
      </c>
      <c r="B443" s="253">
        <v>41123</v>
      </c>
    </row>
    <row r="444" spans="1:2" ht="12" hidden="1" customHeight="1" outlineLevel="4" x14ac:dyDescent="0.3">
      <c r="A444" s="251" t="s">
        <v>446</v>
      </c>
      <c r="B444" s="253">
        <v>7981.79</v>
      </c>
    </row>
    <row r="445" spans="1:2" ht="34.5" hidden="1" customHeight="1" outlineLevel="4" x14ac:dyDescent="0.3">
      <c r="A445" s="251" t="s">
        <v>17</v>
      </c>
      <c r="B445" s="253">
        <v>50297.03</v>
      </c>
    </row>
    <row r="446" spans="1:2" ht="12" hidden="1" customHeight="1" outlineLevel="4" x14ac:dyDescent="0.3">
      <c r="A446" s="251" t="s">
        <v>447</v>
      </c>
      <c r="B446" s="253">
        <v>150189.32999999999</v>
      </c>
    </row>
    <row r="447" spans="1:2" ht="23.25" hidden="1" customHeight="1" outlineLevel="4" x14ac:dyDescent="0.3">
      <c r="A447" s="251" t="s">
        <v>448</v>
      </c>
      <c r="B447" s="254">
        <v>458.04</v>
      </c>
    </row>
    <row r="448" spans="1:2" ht="12" hidden="1" customHeight="1" outlineLevel="4" x14ac:dyDescent="0.3">
      <c r="A448" s="251" t="s">
        <v>490</v>
      </c>
      <c r="B448" s="254">
        <v>892.86</v>
      </c>
    </row>
    <row r="449" spans="1:2" ht="23.25" hidden="1" customHeight="1" outlineLevel="4" x14ac:dyDescent="0.3">
      <c r="A449" s="251" t="s">
        <v>450</v>
      </c>
      <c r="B449" s="253">
        <v>55389.88</v>
      </c>
    </row>
    <row r="450" spans="1:2" ht="23.25" hidden="1" customHeight="1" outlineLevel="4" x14ac:dyDescent="0.3">
      <c r="A450" s="251" t="s">
        <v>451</v>
      </c>
      <c r="B450" s="253">
        <v>130000</v>
      </c>
    </row>
    <row r="451" spans="1:2" ht="23.25" hidden="1" customHeight="1" outlineLevel="4" x14ac:dyDescent="0.3">
      <c r="A451" s="251" t="s">
        <v>475</v>
      </c>
      <c r="B451" s="253">
        <v>2053.5700000000002</v>
      </c>
    </row>
    <row r="452" spans="1:2" ht="34.5" hidden="1" customHeight="1" outlineLevel="4" x14ac:dyDescent="0.3">
      <c r="A452" s="251" t="s">
        <v>476</v>
      </c>
      <c r="B452" s="253">
        <v>22200</v>
      </c>
    </row>
    <row r="453" spans="1:2" ht="23.25" hidden="1" customHeight="1" outlineLevel="4" x14ac:dyDescent="0.3">
      <c r="A453" s="251" t="s">
        <v>452</v>
      </c>
      <c r="B453" s="253">
        <v>827642.61</v>
      </c>
    </row>
    <row r="454" spans="1:2" ht="23.25" hidden="1" customHeight="1" outlineLevel="4" x14ac:dyDescent="0.3">
      <c r="A454" s="251" t="s">
        <v>477</v>
      </c>
      <c r="B454" s="253">
        <v>2306682.9900000002</v>
      </c>
    </row>
    <row r="455" spans="1:2" ht="23.25" hidden="1" customHeight="1" outlineLevel="4" x14ac:dyDescent="0.3">
      <c r="A455" s="251" t="s">
        <v>453</v>
      </c>
      <c r="B455" s="253">
        <v>650923.93000000005</v>
      </c>
    </row>
    <row r="456" spans="1:2" ht="23.25" hidden="1" customHeight="1" outlineLevel="4" x14ac:dyDescent="0.3">
      <c r="A456" s="251" t="s">
        <v>454</v>
      </c>
      <c r="B456" s="253">
        <v>1956956.72</v>
      </c>
    </row>
    <row r="457" spans="1:2" ht="23.25" hidden="1" customHeight="1" outlineLevel="4" x14ac:dyDescent="0.3">
      <c r="A457" s="251" t="s">
        <v>479</v>
      </c>
      <c r="B457" s="253">
        <v>8285610.04</v>
      </c>
    </row>
    <row r="458" spans="1:2" ht="23.25" hidden="1" customHeight="1" outlineLevel="4" x14ac:dyDescent="0.3">
      <c r="A458" s="251" t="s">
        <v>455</v>
      </c>
      <c r="B458" s="253">
        <v>277006.42</v>
      </c>
    </row>
    <row r="459" spans="1:2" ht="12" hidden="1" customHeight="1" outlineLevel="4" x14ac:dyDescent="0.3">
      <c r="A459" s="251" t="s">
        <v>456</v>
      </c>
      <c r="B459" s="253">
        <v>514540.36</v>
      </c>
    </row>
    <row r="460" spans="1:2" ht="12" hidden="1" customHeight="1" outlineLevel="4" x14ac:dyDescent="0.3">
      <c r="A460" s="251" t="s">
        <v>457</v>
      </c>
      <c r="B460" s="253">
        <v>629823.96</v>
      </c>
    </row>
    <row r="461" spans="1:2" ht="23.25" hidden="1" customHeight="1" outlineLevel="4" x14ac:dyDescent="0.3">
      <c r="A461" s="251" t="s">
        <v>458</v>
      </c>
      <c r="B461" s="253">
        <v>118370.67</v>
      </c>
    </row>
    <row r="462" spans="1:2" ht="12" hidden="1" customHeight="1" outlineLevel="4" x14ac:dyDescent="0.3">
      <c r="A462" s="251" t="s">
        <v>459</v>
      </c>
      <c r="B462" s="253">
        <v>1037.44</v>
      </c>
    </row>
    <row r="463" spans="1:2" ht="23.25" hidden="1" customHeight="1" outlineLevel="4" x14ac:dyDescent="0.3">
      <c r="A463" s="251" t="s">
        <v>480</v>
      </c>
      <c r="B463" s="253">
        <v>58947.29</v>
      </c>
    </row>
    <row r="464" spans="1:2" ht="23.25" hidden="1" customHeight="1" outlineLevel="4" x14ac:dyDescent="0.3">
      <c r="A464" s="251" t="s">
        <v>460</v>
      </c>
      <c r="B464" s="253">
        <v>110400.5</v>
      </c>
    </row>
    <row r="465" spans="1:2" ht="23.25" hidden="1" customHeight="1" outlineLevel="4" x14ac:dyDescent="0.3">
      <c r="A465" s="251" t="s">
        <v>461</v>
      </c>
      <c r="B465" s="253">
        <v>14451.98</v>
      </c>
    </row>
    <row r="466" spans="1:2" ht="12" hidden="1" customHeight="1" outlineLevel="4" x14ac:dyDescent="0.3">
      <c r="A466" s="251" t="s">
        <v>462</v>
      </c>
      <c r="B466" s="254">
        <v>864.36</v>
      </c>
    </row>
    <row r="467" spans="1:2" ht="45.75" hidden="1" customHeight="1" outlineLevel="4" x14ac:dyDescent="0.3">
      <c r="A467" s="251" t="s">
        <v>486</v>
      </c>
      <c r="B467" s="253">
        <v>75000</v>
      </c>
    </row>
    <row r="468" spans="1:2" ht="23.25" hidden="1" customHeight="1" outlineLevel="4" x14ac:dyDescent="0.3">
      <c r="A468" s="251" t="s">
        <v>463</v>
      </c>
      <c r="B468" s="253">
        <v>29402.48</v>
      </c>
    </row>
    <row r="469" spans="1:2" ht="34.5" hidden="1" customHeight="1" outlineLevel="4" x14ac:dyDescent="0.3">
      <c r="A469" s="251" t="s">
        <v>464</v>
      </c>
      <c r="B469" s="253">
        <v>351971.28</v>
      </c>
    </row>
    <row r="470" spans="1:2" ht="34.5" hidden="1" customHeight="1" outlineLevel="4" x14ac:dyDescent="0.3">
      <c r="A470" s="251" t="s">
        <v>465</v>
      </c>
      <c r="B470" s="253">
        <v>3123157.21</v>
      </c>
    </row>
    <row r="471" spans="1:2" ht="12" hidden="1" customHeight="1" outlineLevel="4" x14ac:dyDescent="0.3">
      <c r="A471" s="251" t="s">
        <v>466</v>
      </c>
      <c r="B471" s="253">
        <v>1938.65</v>
      </c>
    </row>
    <row r="472" spans="1:2" ht="34.5" hidden="1" customHeight="1" outlineLevel="4" x14ac:dyDescent="0.3">
      <c r="A472" s="251" t="s">
        <v>467</v>
      </c>
      <c r="B472" s="254">
        <v>34.11</v>
      </c>
    </row>
    <row r="473" spans="1:2" ht="12" hidden="1" customHeight="1" outlineLevel="4" x14ac:dyDescent="0.3">
      <c r="A473" s="251" t="s">
        <v>481</v>
      </c>
      <c r="B473" s="253">
        <v>9338585.7100000009</v>
      </c>
    </row>
    <row r="474" spans="1:2" ht="11.25" hidden="1" customHeight="1" x14ac:dyDescent="0.3"/>
    <row r="475" spans="1:2" hidden="1" x14ac:dyDescent="0.3"/>
    <row r="476" spans="1:2" ht="11.25" hidden="1" customHeight="1" x14ac:dyDescent="0.3">
      <c r="A476" s="236" t="s">
        <v>491</v>
      </c>
    </row>
    <row r="478" spans="1:2" x14ac:dyDescent="0.3">
      <c r="B478" s="282">
        <v>443172114.94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5"/>
  <sheetViews>
    <sheetView topLeftCell="A8" zoomScale="80" zoomScaleNormal="80" workbookViewId="0">
      <selection activeCell="K18" sqref="K18"/>
    </sheetView>
  </sheetViews>
  <sheetFormatPr defaultRowHeight="14.4" outlineLevelRow="1" x14ac:dyDescent="0.3"/>
  <cols>
    <col min="1" max="1" width="2" style="236" customWidth="1"/>
    <col min="2" max="2" width="51" style="236" customWidth="1"/>
    <col min="3" max="8" width="15" style="236" customWidth="1"/>
    <col min="9" max="9" width="17.5546875" customWidth="1"/>
    <col min="10" max="256" width="9.109375" customWidth="1"/>
    <col min="257" max="257" width="2" customWidth="1"/>
    <col min="258" max="258" width="51" customWidth="1"/>
    <col min="259" max="264" width="15" customWidth="1"/>
    <col min="265" max="512" width="9.109375" customWidth="1"/>
    <col min="513" max="513" width="2" customWidth="1"/>
    <col min="514" max="514" width="51" customWidth="1"/>
    <col min="515" max="520" width="15" customWidth="1"/>
    <col min="521" max="768" width="9.109375" customWidth="1"/>
    <col min="769" max="769" width="2" customWidth="1"/>
    <col min="770" max="770" width="51" customWidth="1"/>
    <col min="771" max="776" width="15" customWidth="1"/>
    <col min="777" max="1024" width="9.109375" customWidth="1"/>
    <col min="1025" max="1025" width="2" customWidth="1"/>
    <col min="1026" max="1026" width="51" customWidth="1"/>
    <col min="1027" max="1032" width="15" customWidth="1"/>
    <col min="1033" max="1280" width="9.109375" customWidth="1"/>
    <col min="1281" max="1281" width="2" customWidth="1"/>
    <col min="1282" max="1282" width="51" customWidth="1"/>
    <col min="1283" max="1288" width="15" customWidth="1"/>
    <col min="1289" max="1536" width="9.109375" customWidth="1"/>
    <col min="1537" max="1537" width="2" customWidth="1"/>
    <col min="1538" max="1538" width="51" customWidth="1"/>
    <col min="1539" max="1544" width="15" customWidth="1"/>
    <col min="1545" max="1792" width="9.109375" customWidth="1"/>
    <col min="1793" max="1793" width="2" customWidth="1"/>
    <col min="1794" max="1794" width="51" customWidth="1"/>
    <col min="1795" max="1800" width="15" customWidth="1"/>
    <col min="1801" max="2048" width="9.109375" customWidth="1"/>
    <col min="2049" max="2049" width="2" customWidth="1"/>
    <col min="2050" max="2050" width="51" customWidth="1"/>
    <col min="2051" max="2056" width="15" customWidth="1"/>
    <col min="2057" max="2304" width="9.109375" customWidth="1"/>
    <col min="2305" max="2305" width="2" customWidth="1"/>
    <col min="2306" max="2306" width="51" customWidth="1"/>
    <col min="2307" max="2312" width="15" customWidth="1"/>
    <col min="2313" max="2560" width="9.109375" customWidth="1"/>
    <col min="2561" max="2561" width="2" customWidth="1"/>
    <col min="2562" max="2562" width="51" customWidth="1"/>
    <col min="2563" max="2568" width="15" customWidth="1"/>
    <col min="2569" max="2816" width="9.109375" customWidth="1"/>
    <col min="2817" max="2817" width="2" customWidth="1"/>
    <col min="2818" max="2818" width="51" customWidth="1"/>
    <col min="2819" max="2824" width="15" customWidth="1"/>
    <col min="2825" max="3072" width="9.109375" customWidth="1"/>
    <col min="3073" max="3073" width="2" customWidth="1"/>
    <col min="3074" max="3074" width="51" customWidth="1"/>
    <col min="3075" max="3080" width="15" customWidth="1"/>
    <col min="3081" max="3328" width="9.109375" customWidth="1"/>
    <col min="3329" max="3329" width="2" customWidth="1"/>
    <col min="3330" max="3330" width="51" customWidth="1"/>
    <col min="3331" max="3336" width="15" customWidth="1"/>
    <col min="3337" max="3584" width="9.109375" customWidth="1"/>
    <col min="3585" max="3585" width="2" customWidth="1"/>
    <col min="3586" max="3586" width="51" customWidth="1"/>
    <col min="3587" max="3592" width="15" customWidth="1"/>
    <col min="3593" max="3840" width="9.109375" customWidth="1"/>
    <col min="3841" max="3841" width="2" customWidth="1"/>
    <col min="3842" max="3842" width="51" customWidth="1"/>
    <col min="3843" max="3848" width="15" customWidth="1"/>
    <col min="3849" max="4096" width="9.109375" customWidth="1"/>
    <col min="4097" max="4097" width="2" customWidth="1"/>
    <col min="4098" max="4098" width="51" customWidth="1"/>
    <col min="4099" max="4104" width="15" customWidth="1"/>
    <col min="4105" max="4352" width="9.109375" customWidth="1"/>
    <col min="4353" max="4353" width="2" customWidth="1"/>
    <col min="4354" max="4354" width="51" customWidth="1"/>
    <col min="4355" max="4360" width="15" customWidth="1"/>
    <col min="4361" max="4608" width="9.109375" customWidth="1"/>
    <col min="4609" max="4609" width="2" customWidth="1"/>
    <col min="4610" max="4610" width="51" customWidth="1"/>
    <col min="4611" max="4616" width="15" customWidth="1"/>
    <col min="4617" max="4864" width="9.109375" customWidth="1"/>
    <col min="4865" max="4865" width="2" customWidth="1"/>
    <col min="4866" max="4866" width="51" customWidth="1"/>
    <col min="4867" max="4872" width="15" customWidth="1"/>
    <col min="4873" max="5120" width="9.109375" customWidth="1"/>
    <col min="5121" max="5121" width="2" customWidth="1"/>
    <col min="5122" max="5122" width="51" customWidth="1"/>
    <col min="5123" max="5128" width="15" customWidth="1"/>
    <col min="5129" max="5376" width="9.109375" customWidth="1"/>
    <col min="5377" max="5377" width="2" customWidth="1"/>
    <col min="5378" max="5378" width="51" customWidth="1"/>
    <col min="5379" max="5384" width="15" customWidth="1"/>
    <col min="5385" max="5632" width="9.109375" customWidth="1"/>
    <col min="5633" max="5633" width="2" customWidth="1"/>
    <col min="5634" max="5634" width="51" customWidth="1"/>
    <col min="5635" max="5640" width="15" customWidth="1"/>
    <col min="5641" max="5888" width="9.109375" customWidth="1"/>
    <col min="5889" max="5889" width="2" customWidth="1"/>
    <col min="5890" max="5890" width="51" customWidth="1"/>
    <col min="5891" max="5896" width="15" customWidth="1"/>
    <col min="5897" max="6144" width="9.109375" customWidth="1"/>
    <col min="6145" max="6145" width="2" customWidth="1"/>
    <col min="6146" max="6146" width="51" customWidth="1"/>
    <col min="6147" max="6152" width="15" customWidth="1"/>
    <col min="6153" max="6400" width="9.109375" customWidth="1"/>
    <col min="6401" max="6401" width="2" customWidth="1"/>
    <col min="6402" max="6402" width="51" customWidth="1"/>
    <col min="6403" max="6408" width="15" customWidth="1"/>
    <col min="6409" max="6656" width="9.109375" customWidth="1"/>
    <col min="6657" max="6657" width="2" customWidth="1"/>
    <col min="6658" max="6658" width="51" customWidth="1"/>
    <col min="6659" max="6664" width="15" customWidth="1"/>
    <col min="6665" max="6912" width="9.109375" customWidth="1"/>
    <col min="6913" max="6913" width="2" customWidth="1"/>
    <col min="6914" max="6914" width="51" customWidth="1"/>
    <col min="6915" max="6920" width="15" customWidth="1"/>
    <col min="6921" max="7168" width="9.109375" customWidth="1"/>
    <col min="7169" max="7169" width="2" customWidth="1"/>
    <col min="7170" max="7170" width="51" customWidth="1"/>
    <col min="7171" max="7176" width="15" customWidth="1"/>
    <col min="7177" max="7424" width="9.109375" customWidth="1"/>
    <col min="7425" max="7425" width="2" customWidth="1"/>
    <col min="7426" max="7426" width="51" customWidth="1"/>
    <col min="7427" max="7432" width="15" customWidth="1"/>
    <col min="7433" max="7680" width="9.109375" customWidth="1"/>
    <col min="7681" max="7681" width="2" customWidth="1"/>
    <col min="7682" max="7682" width="51" customWidth="1"/>
    <col min="7683" max="7688" width="15" customWidth="1"/>
    <col min="7689" max="7936" width="9.109375" customWidth="1"/>
    <col min="7937" max="7937" width="2" customWidth="1"/>
    <col min="7938" max="7938" width="51" customWidth="1"/>
    <col min="7939" max="7944" width="15" customWidth="1"/>
    <col min="7945" max="8192" width="9.109375" customWidth="1"/>
    <col min="8193" max="8193" width="2" customWidth="1"/>
    <col min="8194" max="8194" width="51" customWidth="1"/>
    <col min="8195" max="8200" width="15" customWidth="1"/>
    <col min="8201" max="8448" width="9.109375" customWidth="1"/>
    <col min="8449" max="8449" width="2" customWidth="1"/>
    <col min="8450" max="8450" width="51" customWidth="1"/>
    <col min="8451" max="8456" width="15" customWidth="1"/>
    <col min="8457" max="8704" width="9.109375" customWidth="1"/>
    <col min="8705" max="8705" width="2" customWidth="1"/>
    <col min="8706" max="8706" width="51" customWidth="1"/>
    <col min="8707" max="8712" width="15" customWidth="1"/>
    <col min="8713" max="8960" width="9.109375" customWidth="1"/>
    <col min="8961" max="8961" width="2" customWidth="1"/>
    <col min="8962" max="8962" width="51" customWidth="1"/>
    <col min="8963" max="8968" width="15" customWidth="1"/>
    <col min="8969" max="9216" width="9.109375" customWidth="1"/>
    <col min="9217" max="9217" width="2" customWidth="1"/>
    <col min="9218" max="9218" width="51" customWidth="1"/>
    <col min="9219" max="9224" width="15" customWidth="1"/>
    <col min="9225" max="9472" width="9.109375" customWidth="1"/>
    <col min="9473" max="9473" width="2" customWidth="1"/>
    <col min="9474" max="9474" width="51" customWidth="1"/>
    <col min="9475" max="9480" width="15" customWidth="1"/>
    <col min="9481" max="9728" width="9.109375" customWidth="1"/>
    <col min="9729" max="9729" width="2" customWidth="1"/>
    <col min="9730" max="9730" width="51" customWidth="1"/>
    <col min="9731" max="9736" width="15" customWidth="1"/>
    <col min="9737" max="9984" width="9.109375" customWidth="1"/>
    <col min="9985" max="9985" width="2" customWidth="1"/>
    <col min="9986" max="9986" width="51" customWidth="1"/>
    <col min="9987" max="9992" width="15" customWidth="1"/>
    <col min="9993" max="10240" width="9.109375" customWidth="1"/>
    <col min="10241" max="10241" width="2" customWidth="1"/>
    <col min="10242" max="10242" width="51" customWidth="1"/>
    <col min="10243" max="10248" width="15" customWidth="1"/>
    <col min="10249" max="10496" width="9.109375" customWidth="1"/>
    <col min="10497" max="10497" width="2" customWidth="1"/>
    <col min="10498" max="10498" width="51" customWidth="1"/>
    <col min="10499" max="10504" width="15" customWidth="1"/>
    <col min="10505" max="10752" width="9.109375" customWidth="1"/>
    <col min="10753" max="10753" width="2" customWidth="1"/>
    <col min="10754" max="10754" width="51" customWidth="1"/>
    <col min="10755" max="10760" width="15" customWidth="1"/>
    <col min="10761" max="11008" width="9.109375" customWidth="1"/>
    <col min="11009" max="11009" width="2" customWidth="1"/>
    <col min="11010" max="11010" width="51" customWidth="1"/>
    <col min="11011" max="11016" width="15" customWidth="1"/>
    <col min="11017" max="11264" width="9.109375" customWidth="1"/>
    <col min="11265" max="11265" width="2" customWidth="1"/>
    <col min="11266" max="11266" width="51" customWidth="1"/>
    <col min="11267" max="11272" width="15" customWidth="1"/>
    <col min="11273" max="11520" width="9.109375" customWidth="1"/>
    <col min="11521" max="11521" width="2" customWidth="1"/>
    <col min="11522" max="11522" width="51" customWidth="1"/>
    <col min="11523" max="11528" width="15" customWidth="1"/>
    <col min="11529" max="11776" width="9.109375" customWidth="1"/>
    <col min="11777" max="11777" width="2" customWidth="1"/>
    <col min="11778" max="11778" width="51" customWidth="1"/>
    <col min="11779" max="11784" width="15" customWidth="1"/>
    <col min="11785" max="12032" width="9.109375" customWidth="1"/>
    <col min="12033" max="12033" width="2" customWidth="1"/>
    <col min="12034" max="12034" width="51" customWidth="1"/>
    <col min="12035" max="12040" width="15" customWidth="1"/>
    <col min="12041" max="12288" width="9.109375" customWidth="1"/>
    <col min="12289" max="12289" width="2" customWidth="1"/>
    <col min="12290" max="12290" width="51" customWidth="1"/>
    <col min="12291" max="12296" width="15" customWidth="1"/>
    <col min="12297" max="12544" width="9.109375" customWidth="1"/>
    <col min="12545" max="12545" width="2" customWidth="1"/>
    <col min="12546" max="12546" width="51" customWidth="1"/>
    <col min="12547" max="12552" width="15" customWidth="1"/>
    <col min="12553" max="12800" width="9.109375" customWidth="1"/>
    <col min="12801" max="12801" width="2" customWidth="1"/>
    <col min="12802" max="12802" width="51" customWidth="1"/>
    <col min="12803" max="12808" width="15" customWidth="1"/>
    <col min="12809" max="13056" width="9.109375" customWidth="1"/>
    <col min="13057" max="13057" width="2" customWidth="1"/>
    <col min="13058" max="13058" width="51" customWidth="1"/>
    <col min="13059" max="13064" width="15" customWidth="1"/>
    <col min="13065" max="13312" width="9.109375" customWidth="1"/>
    <col min="13313" max="13313" width="2" customWidth="1"/>
    <col min="13314" max="13314" width="51" customWidth="1"/>
    <col min="13315" max="13320" width="15" customWidth="1"/>
    <col min="13321" max="13568" width="9.109375" customWidth="1"/>
    <col min="13569" max="13569" width="2" customWidth="1"/>
    <col min="13570" max="13570" width="51" customWidth="1"/>
    <col min="13571" max="13576" width="15" customWidth="1"/>
    <col min="13577" max="13824" width="9.109375" customWidth="1"/>
    <col min="13825" max="13825" width="2" customWidth="1"/>
    <col min="13826" max="13826" width="51" customWidth="1"/>
    <col min="13827" max="13832" width="15" customWidth="1"/>
    <col min="13833" max="14080" width="9.109375" customWidth="1"/>
    <col min="14081" max="14081" width="2" customWidth="1"/>
    <col min="14082" max="14082" width="51" customWidth="1"/>
    <col min="14083" max="14088" width="15" customWidth="1"/>
    <col min="14089" max="14336" width="9.109375" customWidth="1"/>
    <col min="14337" max="14337" width="2" customWidth="1"/>
    <col min="14338" max="14338" width="51" customWidth="1"/>
    <col min="14339" max="14344" width="15" customWidth="1"/>
    <col min="14345" max="14592" width="9.109375" customWidth="1"/>
    <col min="14593" max="14593" width="2" customWidth="1"/>
    <col min="14594" max="14594" width="51" customWidth="1"/>
    <col min="14595" max="14600" width="15" customWidth="1"/>
    <col min="14601" max="14848" width="9.109375" customWidth="1"/>
    <col min="14849" max="14849" width="2" customWidth="1"/>
    <col min="14850" max="14850" width="51" customWidth="1"/>
    <col min="14851" max="14856" width="15" customWidth="1"/>
    <col min="14857" max="15104" width="9.109375" customWidth="1"/>
    <col min="15105" max="15105" width="2" customWidth="1"/>
    <col min="15106" max="15106" width="51" customWidth="1"/>
    <col min="15107" max="15112" width="15" customWidth="1"/>
    <col min="15113" max="15360" width="9.109375" customWidth="1"/>
    <col min="15361" max="15361" width="2" customWidth="1"/>
    <col min="15362" max="15362" width="51" customWidth="1"/>
    <col min="15363" max="15368" width="15" customWidth="1"/>
    <col min="15369" max="15616" width="9.109375" customWidth="1"/>
    <col min="15617" max="15617" width="2" customWidth="1"/>
    <col min="15618" max="15618" width="51" customWidth="1"/>
    <col min="15619" max="15624" width="15" customWidth="1"/>
    <col min="15625" max="15872" width="9.109375" customWidth="1"/>
    <col min="15873" max="15873" width="2" customWidth="1"/>
    <col min="15874" max="15874" width="51" customWidth="1"/>
    <col min="15875" max="15880" width="15" customWidth="1"/>
    <col min="15881" max="16128" width="9.109375" customWidth="1"/>
    <col min="16129" max="16129" width="2" customWidth="1"/>
    <col min="16130" max="16130" width="51" customWidth="1"/>
    <col min="16131" max="16136" width="15" customWidth="1"/>
    <col min="16137" max="16384" width="9.109375" customWidth="1"/>
  </cols>
  <sheetData>
    <row r="1" spans="1:9" s="236" customFormat="1" ht="15.75" hidden="1" customHeight="1" x14ac:dyDescent="0.3">
      <c r="B1" s="300" t="s">
        <v>529</v>
      </c>
    </row>
    <row r="2" spans="1:9" s="236" customFormat="1" ht="11.25" hidden="1" customHeight="1" x14ac:dyDescent="0.3">
      <c r="B2" s="301" t="s">
        <v>530</v>
      </c>
    </row>
    <row r="3" spans="1:9" s="236" customFormat="1" ht="11.25" hidden="1" customHeight="1" x14ac:dyDescent="0.3">
      <c r="B3" s="301" t="s">
        <v>531</v>
      </c>
    </row>
    <row r="4" spans="1:9" s="236" customFormat="1" ht="11.25" hidden="1" customHeight="1" x14ac:dyDescent="0.3">
      <c r="B4" s="301" t="s">
        <v>532</v>
      </c>
    </row>
    <row r="5" spans="1:9" s="236" customFormat="1" ht="21.75" hidden="1" customHeight="1" x14ac:dyDescent="0.3">
      <c r="B5" s="611" t="s">
        <v>533</v>
      </c>
      <c r="C5" s="611"/>
    </row>
    <row r="6" spans="1:9" s="236" customFormat="1" ht="11.25" hidden="1" customHeight="1" x14ac:dyDescent="0.3">
      <c r="B6" s="301" t="s">
        <v>534</v>
      </c>
    </row>
    <row r="7" spans="1:9" hidden="1" x14ac:dyDescent="0.3">
      <c r="A7"/>
      <c r="B7"/>
      <c r="C7"/>
      <c r="D7"/>
      <c r="E7"/>
      <c r="F7"/>
      <c r="G7"/>
      <c r="H7"/>
    </row>
    <row r="8" spans="1:9" ht="16.350000000000001" customHeight="1" x14ac:dyDescent="0.3">
      <c r="B8" s="302" t="s">
        <v>535</v>
      </c>
      <c r="C8" s="306" t="s">
        <v>536</v>
      </c>
      <c r="D8" s="306" t="s">
        <v>537</v>
      </c>
      <c r="E8" s="306" t="s">
        <v>538</v>
      </c>
      <c r="F8" s="306" t="s">
        <v>539</v>
      </c>
      <c r="G8" s="306" t="s">
        <v>540</v>
      </c>
      <c r="H8" s="306" t="s">
        <v>541</v>
      </c>
    </row>
    <row r="9" spans="1:9" x14ac:dyDescent="0.3">
      <c r="B9" s="307" t="s">
        <v>542</v>
      </c>
      <c r="C9" s="308"/>
      <c r="D9" s="309">
        <v>123095023.27</v>
      </c>
      <c r="E9" s="309">
        <v>123095023.27</v>
      </c>
      <c r="F9" s="310">
        <v>818041</v>
      </c>
      <c r="G9" s="308"/>
      <c r="H9" s="308"/>
    </row>
    <row r="10" spans="1:9" ht="27" customHeight="1" outlineLevel="1" x14ac:dyDescent="0.3">
      <c r="B10" s="311" t="s">
        <v>543</v>
      </c>
      <c r="C10" s="312"/>
      <c r="D10" s="313">
        <v>11047607.84</v>
      </c>
      <c r="E10" s="313">
        <v>11047607.84</v>
      </c>
      <c r="F10" s="314">
        <v>291891</v>
      </c>
      <c r="G10" s="312"/>
      <c r="H10" s="312"/>
      <c r="I10" s="319">
        <f>D10/F10/1.12</f>
        <v>33.793215862868571</v>
      </c>
    </row>
    <row r="11" spans="1:9" ht="27" customHeight="1" outlineLevel="1" x14ac:dyDescent="0.3">
      <c r="B11" s="311" t="s">
        <v>544</v>
      </c>
      <c r="C11" s="312"/>
      <c r="D11" s="313">
        <v>93159841.599999994</v>
      </c>
      <c r="E11" s="313">
        <v>93159841.599999994</v>
      </c>
      <c r="F11" s="314">
        <v>34985</v>
      </c>
      <c r="G11" s="312"/>
      <c r="H11" s="312"/>
      <c r="I11" s="319">
        <f t="shared" ref="I11:I12" si="0">D11/F11/1.12</f>
        <v>2377.5455195083605</v>
      </c>
    </row>
    <row r="12" spans="1:9" ht="27" customHeight="1" outlineLevel="1" x14ac:dyDescent="0.3">
      <c r="B12" s="311" t="s">
        <v>545</v>
      </c>
      <c r="C12" s="312"/>
      <c r="D12" s="313">
        <v>18887573.829999998</v>
      </c>
      <c r="E12" s="313">
        <v>18887573.829999998</v>
      </c>
      <c r="F12" s="314">
        <v>491165</v>
      </c>
      <c r="G12" s="312"/>
      <c r="H12" s="312"/>
      <c r="I12" s="319">
        <f t="shared" si="0"/>
        <v>34.334501044164668</v>
      </c>
    </row>
    <row r="13" spans="1:9" x14ac:dyDescent="0.3">
      <c r="B13" s="315" t="s">
        <v>546</v>
      </c>
      <c r="C13" s="316"/>
      <c r="D13" s="317">
        <v>489541329.48000002</v>
      </c>
      <c r="E13" s="317">
        <v>489541329.48000002</v>
      </c>
      <c r="F13" s="318">
        <v>1765470.7</v>
      </c>
      <c r="G13" s="316"/>
      <c r="H13" s="316"/>
    </row>
    <row r="14" spans="1:9" ht="26.25" customHeight="1" outlineLevel="1" x14ac:dyDescent="0.3">
      <c r="B14" s="311" t="s">
        <v>547</v>
      </c>
      <c r="C14" s="312"/>
      <c r="D14" s="313">
        <v>30965879.829999998</v>
      </c>
      <c r="E14" s="313">
        <v>30965879.829999998</v>
      </c>
      <c r="F14" s="314">
        <v>65978</v>
      </c>
      <c r="G14" s="312"/>
      <c r="H14" s="312"/>
      <c r="I14" s="319">
        <f>D14/F14/1.12</f>
        <v>419.05039545108104</v>
      </c>
    </row>
    <row r="15" spans="1:9" ht="26.25" customHeight="1" outlineLevel="1" x14ac:dyDescent="0.3">
      <c r="B15" s="311" t="s">
        <v>543</v>
      </c>
      <c r="C15" s="312"/>
      <c r="D15" s="313">
        <v>37151365.560000002</v>
      </c>
      <c r="E15" s="313">
        <v>37151365.560000002</v>
      </c>
      <c r="F15" s="314">
        <v>578017</v>
      </c>
      <c r="G15" s="312"/>
      <c r="H15" s="312"/>
      <c r="I15" s="319">
        <f t="shared" ref="I15:I16" si="1">D15/F15/1.12</f>
        <v>57.38734692429955</v>
      </c>
    </row>
    <row r="16" spans="1:9" ht="26.25" customHeight="1" outlineLevel="1" x14ac:dyDescent="0.3">
      <c r="B16" s="311" t="s">
        <v>548</v>
      </c>
      <c r="C16" s="312"/>
      <c r="D16" s="313">
        <v>3800806.22</v>
      </c>
      <c r="E16" s="313">
        <v>3800806.22</v>
      </c>
      <c r="F16" s="314">
        <v>523953</v>
      </c>
      <c r="G16" s="312"/>
      <c r="H16" s="312"/>
      <c r="I16" s="319">
        <f t="shared" si="1"/>
        <v>6.4768728915434339</v>
      </c>
    </row>
    <row r="17" spans="2:9" ht="26.25" customHeight="1" outlineLevel="1" x14ac:dyDescent="0.3">
      <c r="B17" s="311" t="s">
        <v>544</v>
      </c>
      <c r="C17" s="312"/>
      <c r="D17" s="313">
        <v>274488924.48000002</v>
      </c>
      <c r="E17" s="313">
        <v>274488924.48000002</v>
      </c>
      <c r="F17" s="314">
        <v>70360</v>
      </c>
      <c r="G17" s="314">
        <f>D17+D18</f>
        <v>302440832.03000003</v>
      </c>
      <c r="H17" s="314">
        <f>F17+F18</f>
        <v>77482</v>
      </c>
      <c r="I17" s="319">
        <f>G17/H17/1.12</f>
        <v>3485.150837222101</v>
      </c>
    </row>
    <row r="18" spans="2:9" ht="26.25" customHeight="1" outlineLevel="1" x14ac:dyDescent="0.3">
      <c r="B18" s="311" t="s">
        <v>549</v>
      </c>
      <c r="C18" s="312"/>
      <c r="D18" s="313">
        <v>27951907.550000001</v>
      </c>
      <c r="E18" s="313">
        <v>27951907.550000001</v>
      </c>
      <c r="F18" s="314">
        <v>7122</v>
      </c>
      <c r="G18" s="312"/>
      <c r="H18" s="312"/>
      <c r="I18" s="319">
        <f>D18/F18/1.12</f>
        <v>3504.2207683937095</v>
      </c>
    </row>
    <row r="19" spans="2:9" ht="26.25" customHeight="1" outlineLevel="1" x14ac:dyDescent="0.3">
      <c r="B19" s="311" t="s">
        <v>545</v>
      </c>
      <c r="C19" s="312"/>
      <c r="D19" s="313">
        <v>32553883.010000002</v>
      </c>
      <c r="E19" s="313">
        <v>32553883.010000002</v>
      </c>
      <c r="F19" s="314">
        <v>508442</v>
      </c>
      <c r="G19" s="312"/>
      <c r="H19" s="312"/>
      <c r="I19" s="319">
        <f>D19/F19/1.12</f>
        <v>57.16673086254535</v>
      </c>
    </row>
    <row r="20" spans="2:9" s="236" customFormat="1" ht="5.0999999999999996" customHeight="1" x14ac:dyDescent="0.3"/>
    <row r="21" spans="2:9" x14ac:dyDescent="0.3">
      <c r="B21" s="302" t="s">
        <v>550</v>
      </c>
      <c r="C21" s="303"/>
      <c r="D21" s="304">
        <v>615357571.87</v>
      </c>
      <c r="E21" s="304">
        <v>615357571.87</v>
      </c>
      <c r="F21" s="305">
        <v>2592156.41</v>
      </c>
      <c r="G21" s="303"/>
      <c r="H21" s="303"/>
    </row>
    <row r="25" spans="2:9" x14ac:dyDescent="0.3">
      <c r="I25" s="320"/>
    </row>
  </sheetData>
  <mergeCells count="1">
    <mergeCell ref="B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40"/>
  <sheetViews>
    <sheetView topLeftCell="A206" zoomScaleNormal="100" workbookViewId="0">
      <selection activeCell="F216" sqref="F216"/>
    </sheetView>
  </sheetViews>
  <sheetFormatPr defaultRowHeight="14.4" outlineLevelRow="4" x14ac:dyDescent="0.3"/>
  <cols>
    <col min="1" max="1" width="28.5546875" style="236" customWidth="1"/>
    <col min="2" max="2" width="19.6640625" style="236" customWidth="1"/>
    <col min="3" max="3" width="32.88671875" customWidth="1"/>
    <col min="4" max="256" width="9.109375" customWidth="1"/>
    <col min="257" max="257" width="26" customWidth="1"/>
    <col min="258" max="258" width="19.6640625" customWidth="1"/>
    <col min="259" max="512" width="9.109375" customWidth="1"/>
    <col min="513" max="513" width="26" customWidth="1"/>
    <col min="514" max="514" width="19.6640625" customWidth="1"/>
    <col min="515" max="768" width="9.109375" customWidth="1"/>
    <col min="769" max="769" width="26" customWidth="1"/>
    <col min="770" max="770" width="19.6640625" customWidth="1"/>
    <col min="771" max="1024" width="9.109375" customWidth="1"/>
    <col min="1025" max="1025" width="26" customWidth="1"/>
    <col min="1026" max="1026" width="19.6640625" customWidth="1"/>
    <col min="1027" max="1280" width="9.109375" customWidth="1"/>
    <col min="1281" max="1281" width="26" customWidth="1"/>
    <col min="1282" max="1282" width="19.6640625" customWidth="1"/>
    <col min="1283" max="1536" width="9.109375" customWidth="1"/>
    <col min="1537" max="1537" width="26" customWidth="1"/>
    <col min="1538" max="1538" width="19.6640625" customWidth="1"/>
    <col min="1539" max="1792" width="9.109375" customWidth="1"/>
    <col min="1793" max="1793" width="26" customWidth="1"/>
    <col min="1794" max="1794" width="19.6640625" customWidth="1"/>
    <col min="1795" max="2048" width="9.109375" customWidth="1"/>
    <col min="2049" max="2049" width="26" customWidth="1"/>
    <col min="2050" max="2050" width="19.6640625" customWidth="1"/>
    <col min="2051" max="2304" width="9.109375" customWidth="1"/>
    <col min="2305" max="2305" width="26" customWidth="1"/>
    <col min="2306" max="2306" width="19.6640625" customWidth="1"/>
    <col min="2307" max="2560" width="9.109375" customWidth="1"/>
    <col min="2561" max="2561" width="26" customWidth="1"/>
    <col min="2562" max="2562" width="19.6640625" customWidth="1"/>
    <col min="2563" max="2816" width="9.109375" customWidth="1"/>
    <col min="2817" max="2817" width="26" customWidth="1"/>
    <col min="2818" max="2818" width="19.6640625" customWidth="1"/>
    <col min="2819" max="3072" width="9.109375" customWidth="1"/>
    <col min="3073" max="3073" width="26" customWidth="1"/>
    <col min="3074" max="3074" width="19.6640625" customWidth="1"/>
    <col min="3075" max="3328" width="9.109375" customWidth="1"/>
    <col min="3329" max="3329" width="26" customWidth="1"/>
    <col min="3330" max="3330" width="19.6640625" customWidth="1"/>
    <col min="3331" max="3584" width="9.109375" customWidth="1"/>
    <col min="3585" max="3585" width="26" customWidth="1"/>
    <col min="3586" max="3586" width="19.6640625" customWidth="1"/>
    <col min="3587" max="3840" width="9.109375" customWidth="1"/>
    <col min="3841" max="3841" width="26" customWidth="1"/>
    <col min="3842" max="3842" width="19.6640625" customWidth="1"/>
    <col min="3843" max="4096" width="9.109375" customWidth="1"/>
    <col min="4097" max="4097" width="26" customWidth="1"/>
    <col min="4098" max="4098" width="19.6640625" customWidth="1"/>
    <col min="4099" max="4352" width="9.109375" customWidth="1"/>
    <col min="4353" max="4353" width="26" customWidth="1"/>
    <col min="4354" max="4354" width="19.6640625" customWidth="1"/>
    <col min="4355" max="4608" width="9.109375" customWidth="1"/>
    <col min="4609" max="4609" width="26" customWidth="1"/>
    <col min="4610" max="4610" width="19.6640625" customWidth="1"/>
    <col min="4611" max="4864" width="9.109375" customWidth="1"/>
    <col min="4865" max="4865" width="26" customWidth="1"/>
    <col min="4866" max="4866" width="19.6640625" customWidth="1"/>
    <col min="4867" max="5120" width="9.109375" customWidth="1"/>
    <col min="5121" max="5121" width="26" customWidth="1"/>
    <col min="5122" max="5122" width="19.6640625" customWidth="1"/>
    <col min="5123" max="5376" width="9.109375" customWidth="1"/>
    <col min="5377" max="5377" width="26" customWidth="1"/>
    <col min="5378" max="5378" width="19.6640625" customWidth="1"/>
    <col min="5379" max="5632" width="9.109375" customWidth="1"/>
    <col min="5633" max="5633" width="26" customWidth="1"/>
    <col min="5634" max="5634" width="19.6640625" customWidth="1"/>
    <col min="5635" max="5888" width="9.109375" customWidth="1"/>
    <col min="5889" max="5889" width="26" customWidth="1"/>
    <col min="5890" max="5890" width="19.6640625" customWidth="1"/>
    <col min="5891" max="6144" width="9.109375" customWidth="1"/>
    <col min="6145" max="6145" width="26" customWidth="1"/>
    <col min="6146" max="6146" width="19.6640625" customWidth="1"/>
    <col min="6147" max="6400" width="9.109375" customWidth="1"/>
    <col min="6401" max="6401" width="26" customWidth="1"/>
    <col min="6402" max="6402" width="19.6640625" customWidth="1"/>
    <col min="6403" max="6656" width="9.109375" customWidth="1"/>
    <col min="6657" max="6657" width="26" customWidth="1"/>
    <col min="6658" max="6658" width="19.6640625" customWidth="1"/>
    <col min="6659" max="6912" width="9.109375" customWidth="1"/>
    <col min="6913" max="6913" width="26" customWidth="1"/>
    <col min="6914" max="6914" width="19.6640625" customWidth="1"/>
    <col min="6915" max="7168" width="9.109375" customWidth="1"/>
    <col min="7169" max="7169" width="26" customWidth="1"/>
    <col min="7170" max="7170" width="19.6640625" customWidth="1"/>
    <col min="7171" max="7424" width="9.109375" customWidth="1"/>
    <col min="7425" max="7425" width="26" customWidth="1"/>
    <col min="7426" max="7426" width="19.6640625" customWidth="1"/>
    <col min="7427" max="7680" width="9.109375" customWidth="1"/>
    <col min="7681" max="7681" width="26" customWidth="1"/>
    <col min="7682" max="7682" width="19.6640625" customWidth="1"/>
    <col min="7683" max="7936" width="9.109375" customWidth="1"/>
    <col min="7937" max="7937" width="26" customWidth="1"/>
    <col min="7938" max="7938" width="19.6640625" customWidth="1"/>
    <col min="7939" max="8192" width="9.109375" customWidth="1"/>
    <col min="8193" max="8193" width="26" customWidth="1"/>
    <col min="8194" max="8194" width="19.6640625" customWidth="1"/>
    <col min="8195" max="8448" width="9.109375" customWidth="1"/>
    <col min="8449" max="8449" width="26" customWidth="1"/>
    <col min="8450" max="8450" width="19.6640625" customWidth="1"/>
    <col min="8451" max="8704" width="9.109375" customWidth="1"/>
    <col min="8705" max="8705" width="26" customWidth="1"/>
    <col min="8706" max="8706" width="19.6640625" customWidth="1"/>
    <col min="8707" max="8960" width="9.109375" customWidth="1"/>
    <col min="8961" max="8961" width="26" customWidth="1"/>
    <col min="8962" max="8962" width="19.6640625" customWidth="1"/>
    <col min="8963" max="9216" width="9.109375" customWidth="1"/>
    <col min="9217" max="9217" width="26" customWidth="1"/>
    <col min="9218" max="9218" width="19.6640625" customWidth="1"/>
    <col min="9219" max="9472" width="9.109375" customWidth="1"/>
    <col min="9473" max="9473" width="26" customWidth="1"/>
    <col min="9474" max="9474" width="19.6640625" customWidth="1"/>
    <col min="9475" max="9728" width="9.109375" customWidth="1"/>
    <col min="9729" max="9729" width="26" customWidth="1"/>
    <col min="9730" max="9730" width="19.6640625" customWidth="1"/>
    <col min="9731" max="9984" width="9.109375" customWidth="1"/>
    <col min="9985" max="9985" width="26" customWidth="1"/>
    <col min="9986" max="9986" width="19.6640625" customWidth="1"/>
    <col min="9987" max="10240" width="9.109375" customWidth="1"/>
    <col min="10241" max="10241" width="26" customWidth="1"/>
    <col min="10242" max="10242" width="19.6640625" customWidth="1"/>
    <col min="10243" max="10496" width="9.109375" customWidth="1"/>
    <col min="10497" max="10497" width="26" customWidth="1"/>
    <col min="10498" max="10498" width="19.6640625" customWidth="1"/>
    <col min="10499" max="10752" width="9.109375" customWidth="1"/>
    <col min="10753" max="10753" width="26" customWidth="1"/>
    <col min="10754" max="10754" width="19.6640625" customWidth="1"/>
    <col min="10755" max="11008" width="9.109375" customWidth="1"/>
    <col min="11009" max="11009" width="26" customWidth="1"/>
    <col min="11010" max="11010" width="19.6640625" customWidth="1"/>
    <col min="11011" max="11264" width="9.109375" customWidth="1"/>
    <col min="11265" max="11265" width="26" customWidth="1"/>
    <col min="11266" max="11266" width="19.6640625" customWidth="1"/>
    <col min="11267" max="11520" width="9.109375" customWidth="1"/>
    <col min="11521" max="11521" width="26" customWidth="1"/>
    <col min="11522" max="11522" width="19.6640625" customWidth="1"/>
    <col min="11523" max="11776" width="9.109375" customWidth="1"/>
    <col min="11777" max="11777" width="26" customWidth="1"/>
    <col min="11778" max="11778" width="19.6640625" customWidth="1"/>
    <col min="11779" max="12032" width="9.109375" customWidth="1"/>
    <col min="12033" max="12033" width="26" customWidth="1"/>
    <col min="12034" max="12034" width="19.6640625" customWidth="1"/>
    <col min="12035" max="12288" width="9.109375" customWidth="1"/>
    <col min="12289" max="12289" width="26" customWidth="1"/>
    <col min="12290" max="12290" width="19.6640625" customWidth="1"/>
    <col min="12291" max="12544" width="9.109375" customWidth="1"/>
    <col min="12545" max="12545" width="26" customWidth="1"/>
    <col min="12546" max="12546" width="19.6640625" customWidth="1"/>
    <col min="12547" max="12800" width="9.109375" customWidth="1"/>
    <col min="12801" max="12801" width="26" customWidth="1"/>
    <col min="12802" max="12802" width="19.6640625" customWidth="1"/>
    <col min="12803" max="13056" width="9.109375" customWidth="1"/>
    <col min="13057" max="13057" width="26" customWidth="1"/>
    <col min="13058" max="13058" width="19.6640625" customWidth="1"/>
    <col min="13059" max="13312" width="9.109375" customWidth="1"/>
    <col min="13313" max="13313" width="26" customWidth="1"/>
    <col min="13314" max="13314" width="19.6640625" customWidth="1"/>
    <col min="13315" max="13568" width="9.109375" customWidth="1"/>
    <col min="13569" max="13569" width="26" customWidth="1"/>
    <col min="13570" max="13570" width="19.6640625" customWidth="1"/>
    <col min="13571" max="13824" width="9.109375" customWidth="1"/>
    <col min="13825" max="13825" width="26" customWidth="1"/>
    <col min="13826" max="13826" width="19.6640625" customWidth="1"/>
    <col min="13827" max="14080" width="9.109375" customWidth="1"/>
    <col min="14081" max="14081" width="26" customWidth="1"/>
    <col min="14082" max="14082" width="19.6640625" customWidth="1"/>
    <col min="14083" max="14336" width="9.109375" customWidth="1"/>
    <col min="14337" max="14337" width="26" customWidth="1"/>
    <col min="14338" max="14338" width="19.6640625" customWidth="1"/>
    <col min="14339" max="14592" width="9.109375" customWidth="1"/>
    <col min="14593" max="14593" width="26" customWidth="1"/>
    <col min="14594" max="14594" width="19.6640625" customWidth="1"/>
    <col min="14595" max="14848" width="9.109375" customWidth="1"/>
    <col min="14849" max="14849" width="26" customWidth="1"/>
    <col min="14850" max="14850" width="19.6640625" customWidth="1"/>
    <col min="14851" max="15104" width="9.109375" customWidth="1"/>
    <col min="15105" max="15105" width="26" customWidth="1"/>
    <col min="15106" max="15106" width="19.6640625" customWidth="1"/>
    <col min="15107" max="15360" width="9.109375" customWidth="1"/>
    <col min="15361" max="15361" width="26" customWidth="1"/>
    <col min="15362" max="15362" width="19.6640625" customWidth="1"/>
    <col min="15363" max="15616" width="9.109375" customWidth="1"/>
    <col min="15617" max="15617" width="26" customWidth="1"/>
    <col min="15618" max="15618" width="19.6640625" customWidth="1"/>
    <col min="15619" max="15872" width="9.109375" customWidth="1"/>
    <col min="15873" max="15873" width="26" customWidth="1"/>
    <col min="15874" max="15874" width="19.6640625" customWidth="1"/>
    <col min="15875" max="16128" width="9.109375" customWidth="1"/>
    <col min="16129" max="16129" width="26" customWidth="1"/>
    <col min="16130" max="16130" width="19.6640625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409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56" t="s">
        <v>411</v>
      </c>
      <c r="B186" s="256" t="s">
        <v>412</v>
      </c>
    </row>
    <row r="187" spans="1:2" ht="12.75" customHeight="1" x14ac:dyDescent="0.3">
      <c r="A187" s="256" t="s">
        <v>413</v>
      </c>
      <c r="B187" s="257" t="s">
        <v>414</v>
      </c>
    </row>
    <row r="188" spans="1:2" ht="12.75" customHeight="1" x14ac:dyDescent="0.3">
      <c r="A188" s="256" t="s">
        <v>415</v>
      </c>
      <c r="B188" s="258"/>
    </row>
    <row r="189" spans="1:2" ht="12.75" customHeight="1" x14ac:dyDescent="0.3">
      <c r="A189" s="256" t="s">
        <v>416</v>
      </c>
      <c r="B189" s="258"/>
    </row>
    <row r="190" spans="1:2" ht="12.75" customHeight="1" x14ac:dyDescent="0.3">
      <c r="A190" s="259" t="s">
        <v>417</v>
      </c>
      <c r="B190" s="260"/>
    </row>
    <row r="191" spans="1:2" ht="15" customHeight="1" x14ac:dyDescent="0.3">
      <c r="A191" s="243">
        <v>8110</v>
      </c>
      <c r="B191" s="244">
        <v>636495134.15999997</v>
      </c>
    </row>
    <row r="192" spans="1:2" ht="12.75" customHeight="1" outlineLevel="1" x14ac:dyDescent="0.3">
      <c r="A192" s="245" t="s">
        <v>418</v>
      </c>
      <c r="B192" s="246">
        <v>636495134.15999997</v>
      </c>
    </row>
    <row r="193" spans="1:3" ht="36.75" customHeight="1" outlineLevel="2" x14ac:dyDescent="0.3">
      <c r="A193" s="261" t="s">
        <v>468</v>
      </c>
      <c r="B193" s="262">
        <v>8280170.7300000004</v>
      </c>
    </row>
    <row r="194" spans="1:3" ht="23.25" customHeight="1" outlineLevel="3" x14ac:dyDescent="0.3">
      <c r="A194" s="249" t="s">
        <v>469</v>
      </c>
      <c r="B194" s="250">
        <v>8280170.7300000004</v>
      </c>
    </row>
    <row r="195" spans="1:3" ht="12" customHeight="1" outlineLevel="4" x14ac:dyDescent="0.3">
      <c r="A195" s="251" t="s">
        <v>421</v>
      </c>
      <c r="B195" s="252"/>
    </row>
    <row r="196" spans="1:3" ht="34.5" customHeight="1" outlineLevel="4" x14ac:dyDescent="0.3">
      <c r="A196" s="251" t="s">
        <v>470</v>
      </c>
      <c r="B196" s="254">
        <v>203.98</v>
      </c>
      <c r="C196" t="s">
        <v>174</v>
      </c>
    </row>
    <row r="197" spans="1:3" ht="23.25" customHeight="1" outlineLevel="4" x14ac:dyDescent="0.3">
      <c r="A197" s="251" t="s">
        <v>422</v>
      </c>
      <c r="B197" s="253">
        <v>54175.83</v>
      </c>
      <c r="C197" t="s">
        <v>174</v>
      </c>
    </row>
    <row r="198" spans="1:3" ht="23.25" customHeight="1" outlineLevel="4" x14ac:dyDescent="0.3">
      <c r="A198" s="251" t="s">
        <v>423</v>
      </c>
      <c r="B198" s="253">
        <v>25948.98</v>
      </c>
      <c r="C198" t="s">
        <v>407</v>
      </c>
    </row>
    <row r="199" spans="1:3" ht="12" customHeight="1" outlineLevel="4" x14ac:dyDescent="0.3">
      <c r="A199" s="251" t="s">
        <v>427</v>
      </c>
      <c r="B199" s="253">
        <v>2743.58</v>
      </c>
      <c r="C199" t="s">
        <v>4</v>
      </c>
    </row>
    <row r="200" spans="1:3" ht="12" customHeight="1" outlineLevel="4" x14ac:dyDescent="0.3">
      <c r="A200" s="251" t="s">
        <v>428</v>
      </c>
      <c r="B200" s="253">
        <v>475339.23</v>
      </c>
      <c r="C200" t="s">
        <v>403</v>
      </c>
    </row>
    <row r="201" spans="1:3" ht="12" customHeight="1" outlineLevel="4" x14ac:dyDescent="0.3">
      <c r="A201" s="251" t="s">
        <v>429</v>
      </c>
      <c r="B201" s="253">
        <v>56154.44</v>
      </c>
      <c r="C201" t="s">
        <v>397</v>
      </c>
    </row>
    <row r="202" spans="1:3" ht="23.25" customHeight="1" outlineLevel="4" x14ac:dyDescent="0.3">
      <c r="A202" s="251" t="s">
        <v>430</v>
      </c>
      <c r="B202" s="253">
        <v>3955.45</v>
      </c>
      <c r="C202" t="s">
        <v>4</v>
      </c>
    </row>
    <row r="203" spans="1:3" ht="12" customHeight="1" outlineLevel="4" x14ac:dyDescent="0.3">
      <c r="A203" s="251" t="s">
        <v>431</v>
      </c>
      <c r="B203" s="254">
        <v>530.61</v>
      </c>
      <c r="C203" t="s">
        <v>4</v>
      </c>
    </row>
    <row r="204" spans="1:3" ht="23.25" customHeight="1" outlineLevel="4" x14ac:dyDescent="0.3">
      <c r="A204" s="251" t="s">
        <v>432</v>
      </c>
      <c r="B204" s="253">
        <v>5776.55</v>
      </c>
      <c r="C204" t="s">
        <v>4</v>
      </c>
    </row>
    <row r="205" spans="1:3" ht="23.25" customHeight="1" outlineLevel="4" x14ac:dyDescent="0.3">
      <c r="A205" s="251" t="s">
        <v>433</v>
      </c>
      <c r="B205" s="253">
        <v>4213.66</v>
      </c>
      <c r="C205" t="s">
        <v>4</v>
      </c>
    </row>
    <row r="206" spans="1:3" ht="23.25" customHeight="1" outlineLevel="4" x14ac:dyDescent="0.3">
      <c r="A206" s="251" t="s">
        <v>434</v>
      </c>
      <c r="B206" s="253">
        <v>16246.26</v>
      </c>
      <c r="C206" t="s">
        <v>4</v>
      </c>
    </row>
    <row r="207" spans="1:3" ht="23.25" customHeight="1" outlineLevel="4" x14ac:dyDescent="0.3">
      <c r="A207" s="251" t="s">
        <v>435</v>
      </c>
      <c r="B207" s="253">
        <v>3772.71</v>
      </c>
      <c r="C207" t="s">
        <v>4</v>
      </c>
    </row>
    <row r="208" spans="1:3" ht="12" customHeight="1" outlineLevel="4" x14ac:dyDescent="0.3">
      <c r="A208" s="251" t="s">
        <v>436</v>
      </c>
      <c r="B208" s="253">
        <v>4830.8100000000004</v>
      </c>
      <c r="C208" t="s">
        <v>4</v>
      </c>
    </row>
    <row r="209" spans="1:3" ht="12" customHeight="1" outlineLevel="4" x14ac:dyDescent="0.3">
      <c r="A209" s="251" t="s">
        <v>437</v>
      </c>
      <c r="B209" s="253">
        <v>4171707.76</v>
      </c>
      <c r="C209" t="s">
        <v>15</v>
      </c>
    </row>
    <row r="210" spans="1:3" ht="23.25" customHeight="1" outlineLevel="4" x14ac:dyDescent="0.3">
      <c r="A210" s="251" t="s">
        <v>438</v>
      </c>
      <c r="B210" s="253">
        <v>228600.59</v>
      </c>
      <c r="C210" t="s">
        <v>4</v>
      </c>
    </row>
    <row r="211" spans="1:3" ht="23.25" customHeight="1" outlineLevel="4" x14ac:dyDescent="0.3">
      <c r="A211" s="251" t="s">
        <v>439</v>
      </c>
      <c r="B211" s="253">
        <v>3312.76</v>
      </c>
      <c r="C211" t="s">
        <v>16</v>
      </c>
    </row>
    <row r="212" spans="1:3" ht="12" customHeight="1" outlineLevel="4" x14ac:dyDescent="0.3">
      <c r="A212" s="251" t="s">
        <v>440</v>
      </c>
      <c r="B212" s="253">
        <v>13529.73</v>
      </c>
      <c r="C212" t="s">
        <v>4</v>
      </c>
    </row>
    <row r="213" spans="1:3" ht="12" customHeight="1" outlineLevel="4" x14ac:dyDescent="0.3">
      <c r="A213" s="251" t="s">
        <v>441</v>
      </c>
      <c r="B213" s="253">
        <v>4812.1400000000003</v>
      </c>
      <c r="C213" t="s">
        <v>4</v>
      </c>
    </row>
    <row r="214" spans="1:3" ht="34.5" customHeight="1" outlineLevel="4" x14ac:dyDescent="0.3">
      <c r="A214" s="251" t="s">
        <v>442</v>
      </c>
      <c r="B214" s="253">
        <v>47121.68</v>
      </c>
      <c r="C214" t="s">
        <v>4</v>
      </c>
    </row>
    <row r="215" spans="1:3" ht="34.5" customHeight="1" outlineLevel="4" x14ac:dyDescent="0.3">
      <c r="A215" s="251" t="s">
        <v>443</v>
      </c>
      <c r="B215" s="253">
        <v>10604.28</v>
      </c>
      <c r="C215" t="s">
        <v>31</v>
      </c>
    </row>
    <row r="216" spans="1:3" ht="34.5" customHeight="1" outlineLevel="4" x14ac:dyDescent="0.3">
      <c r="A216" s="251" t="s">
        <v>444</v>
      </c>
      <c r="B216" s="253">
        <v>16733.63</v>
      </c>
      <c r="C216" t="s">
        <v>4</v>
      </c>
    </row>
    <row r="217" spans="1:3" ht="12" customHeight="1" outlineLevel="4" x14ac:dyDescent="0.3">
      <c r="A217" s="251" t="s">
        <v>446</v>
      </c>
      <c r="B217" s="253">
        <v>7415.46</v>
      </c>
      <c r="C217" t="s">
        <v>33</v>
      </c>
    </row>
    <row r="218" spans="1:3" ht="34.5" customHeight="1" outlineLevel="4" x14ac:dyDescent="0.3">
      <c r="A218" s="251" t="s">
        <v>17</v>
      </c>
      <c r="B218" s="253">
        <v>34965.14</v>
      </c>
      <c r="C218" t="s">
        <v>17</v>
      </c>
    </row>
    <row r="219" spans="1:3" ht="12" customHeight="1" outlineLevel="4" x14ac:dyDescent="0.3">
      <c r="A219" s="251" t="s">
        <v>447</v>
      </c>
      <c r="B219" s="253">
        <v>74269.490000000005</v>
      </c>
      <c r="C219" t="s">
        <v>388</v>
      </c>
    </row>
    <row r="220" spans="1:3" ht="23.25" customHeight="1" outlineLevel="4" x14ac:dyDescent="0.3">
      <c r="A220" s="251" t="s">
        <v>448</v>
      </c>
      <c r="B220" s="254">
        <v>417.2</v>
      </c>
    </row>
    <row r="221" spans="1:3" ht="23.25" customHeight="1" outlineLevel="4" x14ac:dyDescent="0.3">
      <c r="A221" s="251" t="s">
        <v>450</v>
      </c>
      <c r="B221" s="253">
        <v>1361118.45</v>
      </c>
      <c r="C221" t="s">
        <v>4</v>
      </c>
    </row>
    <row r="222" spans="1:3" ht="23.25" customHeight="1" outlineLevel="4" x14ac:dyDescent="0.3">
      <c r="A222" s="251" t="s">
        <v>452</v>
      </c>
      <c r="B222" s="253">
        <v>492308.23</v>
      </c>
    </row>
    <row r="223" spans="1:3" ht="23.25" customHeight="1" outlineLevel="4" x14ac:dyDescent="0.3">
      <c r="A223" s="251" t="s">
        <v>453</v>
      </c>
      <c r="B223" s="253">
        <v>4222.7299999999996</v>
      </c>
      <c r="C223" t="s">
        <v>387</v>
      </c>
    </row>
    <row r="224" spans="1:3" ht="23.25" customHeight="1" outlineLevel="4" x14ac:dyDescent="0.3">
      <c r="A224" s="251" t="s">
        <v>454</v>
      </c>
      <c r="B224" s="253">
        <v>96141.21</v>
      </c>
      <c r="C224" t="s">
        <v>387</v>
      </c>
    </row>
    <row r="225" spans="1:3" ht="23.25" customHeight="1" outlineLevel="4" x14ac:dyDescent="0.3">
      <c r="A225" s="251" t="s">
        <v>455</v>
      </c>
      <c r="B225" s="253">
        <v>134694.04999999999</v>
      </c>
      <c r="C225" t="s">
        <v>16</v>
      </c>
    </row>
    <row r="226" spans="1:3" ht="12" customHeight="1" outlineLevel="4" x14ac:dyDescent="0.3">
      <c r="A226" s="251" t="s">
        <v>456</v>
      </c>
      <c r="B226" s="253">
        <v>231909.05</v>
      </c>
      <c r="C226" t="s">
        <v>16</v>
      </c>
    </row>
    <row r="227" spans="1:3" ht="12" customHeight="1" outlineLevel="4" x14ac:dyDescent="0.3">
      <c r="A227" s="251" t="s">
        <v>457</v>
      </c>
      <c r="B227" s="253">
        <v>236392.53</v>
      </c>
      <c r="C227" t="s">
        <v>31</v>
      </c>
    </row>
    <row r="228" spans="1:3" ht="23.25" customHeight="1" outlineLevel="4" x14ac:dyDescent="0.3">
      <c r="A228" s="251" t="s">
        <v>458</v>
      </c>
      <c r="B228" s="253">
        <v>69969.009999999995</v>
      </c>
      <c r="C228" t="s">
        <v>31</v>
      </c>
    </row>
    <row r="229" spans="1:3" ht="12" customHeight="1" outlineLevel="4" x14ac:dyDescent="0.3">
      <c r="A229" s="251" t="s">
        <v>459</v>
      </c>
      <c r="B229" s="254">
        <v>570.21</v>
      </c>
      <c r="C229" t="s">
        <v>31</v>
      </c>
    </row>
    <row r="230" spans="1:3" ht="23.25" customHeight="1" outlineLevel="4" x14ac:dyDescent="0.3">
      <c r="A230" s="251" t="s">
        <v>460</v>
      </c>
      <c r="B230" s="253">
        <v>68644.98</v>
      </c>
      <c r="C230" t="s">
        <v>31</v>
      </c>
    </row>
    <row r="231" spans="1:3" ht="23.25" customHeight="1" outlineLevel="4" x14ac:dyDescent="0.3">
      <c r="A231" s="251" t="s">
        <v>461</v>
      </c>
      <c r="B231" s="253">
        <v>7943.05</v>
      </c>
      <c r="C231" t="s">
        <v>32</v>
      </c>
    </row>
    <row r="232" spans="1:3" ht="12" customHeight="1" outlineLevel="4" x14ac:dyDescent="0.3">
      <c r="A232" s="251" t="s">
        <v>462</v>
      </c>
      <c r="B232" s="253">
        <v>1718.98</v>
      </c>
      <c r="C232" t="s">
        <v>4</v>
      </c>
    </row>
    <row r="233" spans="1:3" ht="23.25" customHeight="1" outlineLevel="4" x14ac:dyDescent="0.3">
      <c r="A233" s="251" t="s">
        <v>463</v>
      </c>
      <c r="B233" s="253">
        <v>4402.41</v>
      </c>
      <c r="C233" t="s">
        <v>4</v>
      </c>
    </row>
    <row r="234" spans="1:3" ht="34.5" customHeight="1" outlineLevel="4" x14ac:dyDescent="0.3">
      <c r="A234" s="251" t="s">
        <v>464</v>
      </c>
      <c r="B234" s="254">
        <v>250.97</v>
      </c>
    </row>
    <row r="235" spans="1:3" ht="34.5" customHeight="1" outlineLevel="4" x14ac:dyDescent="0.3">
      <c r="A235" s="251" t="s">
        <v>465</v>
      </c>
      <c r="B235" s="253">
        <v>298880.55</v>
      </c>
      <c r="C235" t="s">
        <v>4</v>
      </c>
    </row>
    <row r="236" spans="1:3" ht="12" customHeight="1" outlineLevel="4" x14ac:dyDescent="0.3">
      <c r="A236" s="251" t="s">
        <v>466</v>
      </c>
      <c r="B236" s="253">
        <v>1109.22</v>
      </c>
    </row>
    <row r="237" spans="1:3" ht="34.5" customHeight="1" outlineLevel="4" x14ac:dyDescent="0.3">
      <c r="A237" s="251" t="s">
        <v>471</v>
      </c>
      <c r="B237" s="253">
        <v>2500</v>
      </c>
      <c r="C237" t="s">
        <v>4</v>
      </c>
    </row>
    <row r="238" spans="1:3" ht="34.5" customHeight="1" outlineLevel="4" x14ac:dyDescent="0.3">
      <c r="A238" s="251" t="s">
        <v>467</v>
      </c>
      <c r="B238" s="254">
        <v>13.15</v>
      </c>
    </row>
    <row r="240" spans="1:3" x14ac:dyDescent="0.3">
      <c r="B240" s="283">
        <f>B196+B197+B198+B199+B200+B201+B202+B203+B204+B205+B206+B207+B208+B209+B210+B211+B212+B213+B214+B215+B216+B217+B218+B219+B221+B223+B224+B225+B226+B227+B228+B229+B230+B231+B232+B233+B235+B237</f>
        <v>7786071.96</v>
      </c>
    </row>
  </sheetData>
  <pageMargins left="0.7" right="0.7" top="0.75" bottom="0.75" header="0.3" footer="0.3"/>
  <pageSetup paperSize="9" scale="65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476"/>
  <sheetViews>
    <sheetView topLeftCell="A337" workbookViewId="0">
      <selection activeCell="C331" sqref="C331"/>
    </sheetView>
  </sheetViews>
  <sheetFormatPr defaultRowHeight="14.4" outlineLevelRow="4" x14ac:dyDescent="0.3"/>
  <cols>
    <col min="1" max="1" width="26" style="236" customWidth="1"/>
    <col min="2" max="2" width="19.6640625" style="236" customWidth="1"/>
    <col min="3" max="3" width="27.44140625" customWidth="1"/>
    <col min="4" max="256" width="9.109375" customWidth="1"/>
    <col min="257" max="257" width="26" customWidth="1"/>
    <col min="258" max="258" width="19.6640625" customWidth="1"/>
    <col min="259" max="512" width="9.109375" customWidth="1"/>
    <col min="513" max="513" width="26" customWidth="1"/>
    <col min="514" max="514" width="19.6640625" customWidth="1"/>
    <col min="515" max="768" width="9.109375" customWidth="1"/>
    <col min="769" max="769" width="26" customWidth="1"/>
    <col min="770" max="770" width="19.6640625" customWidth="1"/>
    <col min="771" max="1024" width="9.109375" customWidth="1"/>
    <col min="1025" max="1025" width="26" customWidth="1"/>
    <col min="1026" max="1026" width="19.6640625" customWidth="1"/>
    <col min="1027" max="1280" width="9.109375" customWidth="1"/>
    <col min="1281" max="1281" width="26" customWidth="1"/>
    <col min="1282" max="1282" width="19.6640625" customWidth="1"/>
    <col min="1283" max="1536" width="9.109375" customWidth="1"/>
    <col min="1537" max="1537" width="26" customWidth="1"/>
    <col min="1538" max="1538" width="19.6640625" customWidth="1"/>
    <col min="1539" max="1792" width="9.109375" customWidth="1"/>
    <col min="1793" max="1793" width="26" customWidth="1"/>
    <col min="1794" max="1794" width="19.6640625" customWidth="1"/>
    <col min="1795" max="2048" width="9.109375" customWidth="1"/>
    <col min="2049" max="2049" width="26" customWidth="1"/>
    <col min="2050" max="2050" width="19.6640625" customWidth="1"/>
    <col min="2051" max="2304" width="9.109375" customWidth="1"/>
    <col min="2305" max="2305" width="26" customWidth="1"/>
    <col min="2306" max="2306" width="19.6640625" customWidth="1"/>
    <col min="2307" max="2560" width="9.109375" customWidth="1"/>
    <col min="2561" max="2561" width="26" customWidth="1"/>
    <col min="2562" max="2562" width="19.6640625" customWidth="1"/>
    <col min="2563" max="2816" width="9.109375" customWidth="1"/>
    <col min="2817" max="2817" width="26" customWidth="1"/>
    <col min="2818" max="2818" width="19.6640625" customWidth="1"/>
    <col min="2819" max="3072" width="9.109375" customWidth="1"/>
    <col min="3073" max="3073" width="26" customWidth="1"/>
    <col min="3074" max="3074" width="19.6640625" customWidth="1"/>
    <col min="3075" max="3328" width="9.109375" customWidth="1"/>
    <col min="3329" max="3329" width="26" customWidth="1"/>
    <col min="3330" max="3330" width="19.6640625" customWidth="1"/>
    <col min="3331" max="3584" width="9.109375" customWidth="1"/>
    <col min="3585" max="3585" width="26" customWidth="1"/>
    <col min="3586" max="3586" width="19.6640625" customWidth="1"/>
    <col min="3587" max="3840" width="9.109375" customWidth="1"/>
    <col min="3841" max="3841" width="26" customWidth="1"/>
    <col min="3842" max="3842" width="19.6640625" customWidth="1"/>
    <col min="3843" max="4096" width="9.109375" customWidth="1"/>
    <col min="4097" max="4097" width="26" customWidth="1"/>
    <col min="4098" max="4098" width="19.6640625" customWidth="1"/>
    <col min="4099" max="4352" width="9.109375" customWidth="1"/>
    <col min="4353" max="4353" width="26" customWidth="1"/>
    <col min="4354" max="4354" width="19.6640625" customWidth="1"/>
    <col min="4355" max="4608" width="9.109375" customWidth="1"/>
    <col min="4609" max="4609" width="26" customWidth="1"/>
    <col min="4610" max="4610" width="19.6640625" customWidth="1"/>
    <col min="4611" max="4864" width="9.109375" customWidth="1"/>
    <col min="4865" max="4865" width="26" customWidth="1"/>
    <col min="4866" max="4866" width="19.6640625" customWidth="1"/>
    <col min="4867" max="5120" width="9.109375" customWidth="1"/>
    <col min="5121" max="5121" width="26" customWidth="1"/>
    <col min="5122" max="5122" width="19.6640625" customWidth="1"/>
    <col min="5123" max="5376" width="9.109375" customWidth="1"/>
    <col min="5377" max="5377" width="26" customWidth="1"/>
    <col min="5378" max="5378" width="19.6640625" customWidth="1"/>
    <col min="5379" max="5632" width="9.109375" customWidth="1"/>
    <col min="5633" max="5633" width="26" customWidth="1"/>
    <col min="5634" max="5634" width="19.6640625" customWidth="1"/>
    <col min="5635" max="5888" width="9.109375" customWidth="1"/>
    <col min="5889" max="5889" width="26" customWidth="1"/>
    <col min="5890" max="5890" width="19.6640625" customWidth="1"/>
    <col min="5891" max="6144" width="9.109375" customWidth="1"/>
    <col min="6145" max="6145" width="26" customWidth="1"/>
    <col min="6146" max="6146" width="19.6640625" customWidth="1"/>
    <col min="6147" max="6400" width="9.109375" customWidth="1"/>
    <col min="6401" max="6401" width="26" customWidth="1"/>
    <col min="6402" max="6402" width="19.6640625" customWidth="1"/>
    <col min="6403" max="6656" width="9.109375" customWidth="1"/>
    <col min="6657" max="6657" width="26" customWidth="1"/>
    <col min="6658" max="6658" width="19.6640625" customWidth="1"/>
    <col min="6659" max="6912" width="9.109375" customWidth="1"/>
    <col min="6913" max="6913" width="26" customWidth="1"/>
    <col min="6914" max="6914" width="19.6640625" customWidth="1"/>
    <col min="6915" max="7168" width="9.109375" customWidth="1"/>
    <col min="7169" max="7169" width="26" customWidth="1"/>
    <col min="7170" max="7170" width="19.6640625" customWidth="1"/>
    <col min="7171" max="7424" width="9.109375" customWidth="1"/>
    <col min="7425" max="7425" width="26" customWidth="1"/>
    <col min="7426" max="7426" width="19.6640625" customWidth="1"/>
    <col min="7427" max="7680" width="9.109375" customWidth="1"/>
    <col min="7681" max="7681" width="26" customWidth="1"/>
    <col min="7682" max="7682" width="19.6640625" customWidth="1"/>
    <col min="7683" max="7936" width="9.109375" customWidth="1"/>
    <col min="7937" max="7937" width="26" customWidth="1"/>
    <col min="7938" max="7938" width="19.6640625" customWidth="1"/>
    <col min="7939" max="8192" width="9.109375" customWidth="1"/>
    <col min="8193" max="8193" width="26" customWidth="1"/>
    <col min="8194" max="8194" width="19.6640625" customWidth="1"/>
    <col min="8195" max="8448" width="9.109375" customWidth="1"/>
    <col min="8449" max="8449" width="26" customWidth="1"/>
    <col min="8450" max="8450" width="19.6640625" customWidth="1"/>
    <col min="8451" max="8704" width="9.109375" customWidth="1"/>
    <col min="8705" max="8705" width="26" customWidth="1"/>
    <col min="8706" max="8706" width="19.6640625" customWidth="1"/>
    <col min="8707" max="8960" width="9.109375" customWidth="1"/>
    <col min="8961" max="8961" width="26" customWidth="1"/>
    <col min="8962" max="8962" width="19.6640625" customWidth="1"/>
    <col min="8963" max="9216" width="9.109375" customWidth="1"/>
    <col min="9217" max="9217" width="26" customWidth="1"/>
    <col min="9218" max="9218" width="19.6640625" customWidth="1"/>
    <col min="9219" max="9472" width="9.109375" customWidth="1"/>
    <col min="9473" max="9473" width="26" customWidth="1"/>
    <col min="9474" max="9474" width="19.6640625" customWidth="1"/>
    <col min="9475" max="9728" width="9.109375" customWidth="1"/>
    <col min="9729" max="9729" width="26" customWidth="1"/>
    <col min="9730" max="9730" width="19.6640625" customWidth="1"/>
    <col min="9731" max="9984" width="9.109375" customWidth="1"/>
    <col min="9985" max="9985" width="26" customWidth="1"/>
    <col min="9986" max="9986" width="19.6640625" customWidth="1"/>
    <col min="9987" max="10240" width="9.109375" customWidth="1"/>
    <col min="10241" max="10241" width="26" customWidth="1"/>
    <col min="10242" max="10242" width="19.6640625" customWidth="1"/>
    <col min="10243" max="10496" width="9.109375" customWidth="1"/>
    <col min="10497" max="10497" width="26" customWidth="1"/>
    <col min="10498" max="10498" width="19.6640625" customWidth="1"/>
    <col min="10499" max="10752" width="9.109375" customWidth="1"/>
    <col min="10753" max="10753" width="26" customWidth="1"/>
    <col min="10754" max="10754" width="19.6640625" customWidth="1"/>
    <col min="10755" max="11008" width="9.109375" customWidth="1"/>
    <col min="11009" max="11009" width="26" customWidth="1"/>
    <col min="11010" max="11010" width="19.6640625" customWidth="1"/>
    <col min="11011" max="11264" width="9.109375" customWidth="1"/>
    <col min="11265" max="11265" width="26" customWidth="1"/>
    <col min="11266" max="11266" width="19.6640625" customWidth="1"/>
    <col min="11267" max="11520" width="9.109375" customWidth="1"/>
    <col min="11521" max="11521" width="26" customWidth="1"/>
    <col min="11522" max="11522" width="19.6640625" customWidth="1"/>
    <col min="11523" max="11776" width="9.109375" customWidth="1"/>
    <col min="11777" max="11777" width="26" customWidth="1"/>
    <col min="11778" max="11778" width="19.6640625" customWidth="1"/>
    <col min="11779" max="12032" width="9.109375" customWidth="1"/>
    <col min="12033" max="12033" width="26" customWidth="1"/>
    <col min="12034" max="12034" width="19.6640625" customWidth="1"/>
    <col min="12035" max="12288" width="9.109375" customWidth="1"/>
    <col min="12289" max="12289" width="26" customWidth="1"/>
    <col min="12290" max="12290" width="19.6640625" customWidth="1"/>
    <col min="12291" max="12544" width="9.109375" customWidth="1"/>
    <col min="12545" max="12545" width="26" customWidth="1"/>
    <col min="12546" max="12546" width="19.6640625" customWidth="1"/>
    <col min="12547" max="12800" width="9.109375" customWidth="1"/>
    <col min="12801" max="12801" width="26" customWidth="1"/>
    <col min="12802" max="12802" width="19.6640625" customWidth="1"/>
    <col min="12803" max="13056" width="9.109375" customWidth="1"/>
    <col min="13057" max="13057" width="26" customWidth="1"/>
    <col min="13058" max="13058" width="19.6640625" customWidth="1"/>
    <col min="13059" max="13312" width="9.109375" customWidth="1"/>
    <col min="13313" max="13313" width="26" customWidth="1"/>
    <col min="13314" max="13314" width="19.6640625" customWidth="1"/>
    <col min="13315" max="13568" width="9.109375" customWidth="1"/>
    <col min="13569" max="13569" width="26" customWidth="1"/>
    <col min="13570" max="13570" width="19.6640625" customWidth="1"/>
    <col min="13571" max="13824" width="9.109375" customWidth="1"/>
    <col min="13825" max="13825" width="26" customWidth="1"/>
    <col min="13826" max="13826" width="19.6640625" customWidth="1"/>
    <col min="13827" max="14080" width="9.109375" customWidth="1"/>
    <col min="14081" max="14081" width="26" customWidth="1"/>
    <col min="14082" max="14082" width="19.6640625" customWidth="1"/>
    <col min="14083" max="14336" width="9.109375" customWidth="1"/>
    <col min="14337" max="14337" width="26" customWidth="1"/>
    <col min="14338" max="14338" width="19.6640625" customWidth="1"/>
    <col min="14339" max="14592" width="9.109375" customWidth="1"/>
    <col min="14593" max="14593" width="26" customWidth="1"/>
    <col min="14594" max="14594" width="19.6640625" customWidth="1"/>
    <col min="14595" max="14848" width="9.109375" customWidth="1"/>
    <col min="14849" max="14849" width="26" customWidth="1"/>
    <col min="14850" max="14850" width="19.6640625" customWidth="1"/>
    <col min="14851" max="15104" width="9.109375" customWidth="1"/>
    <col min="15105" max="15105" width="26" customWidth="1"/>
    <col min="15106" max="15106" width="19.6640625" customWidth="1"/>
    <col min="15107" max="15360" width="9.109375" customWidth="1"/>
    <col min="15361" max="15361" width="26" customWidth="1"/>
    <col min="15362" max="15362" width="19.6640625" customWidth="1"/>
    <col min="15363" max="15616" width="9.109375" customWidth="1"/>
    <col min="15617" max="15617" width="26" customWidth="1"/>
    <col min="15618" max="15618" width="19.6640625" customWidth="1"/>
    <col min="15619" max="15872" width="9.109375" customWidth="1"/>
    <col min="15873" max="15873" width="26" customWidth="1"/>
    <col min="15874" max="15874" width="19.6640625" customWidth="1"/>
    <col min="15875" max="16128" width="9.109375" customWidth="1"/>
    <col min="16129" max="16129" width="26" customWidth="1"/>
    <col min="16130" max="16130" width="19.6640625" customWidth="1"/>
    <col min="16131" max="16384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409</v>
      </c>
    </row>
    <row r="3" spans="1:2" ht="11.25" customHeight="1" x14ac:dyDescent="0.3">
      <c r="A3" s="236" t="s">
        <v>410</v>
      </c>
    </row>
    <row r="4" spans="1:2" ht="11.25" hidden="1" customHeight="1" x14ac:dyDescent="0.3">
      <c r="A4"/>
      <c r="B4"/>
    </row>
    <row r="5" spans="1:2" ht="11.25" hidden="1" customHeight="1" x14ac:dyDescent="0.3">
      <c r="A5"/>
      <c r="B5"/>
    </row>
    <row r="6" spans="1:2" ht="11.25" hidden="1" customHeight="1" x14ac:dyDescent="0.3">
      <c r="A6"/>
      <c r="B6"/>
    </row>
    <row r="7" spans="1:2" ht="11.25" hidden="1" customHeight="1" x14ac:dyDescent="0.3">
      <c r="A7"/>
      <c r="B7"/>
    </row>
    <row r="8" spans="1:2" ht="11.25" hidden="1" customHeight="1" x14ac:dyDescent="0.3">
      <c r="A8"/>
      <c r="B8"/>
    </row>
    <row r="9" spans="1:2" ht="11.25" hidden="1" customHeight="1" x14ac:dyDescent="0.3">
      <c r="A9"/>
      <c r="B9"/>
    </row>
    <row r="10" spans="1:2" ht="11.25" hidden="1" customHeight="1" x14ac:dyDescent="0.3">
      <c r="A10"/>
      <c r="B10"/>
    </row>
    <row r="11" spans="1:2" ht="11.25" hidden="1" customHeight="1" x14ac:dyDescent="0.3">
      <c r="A11"/>
      <c r="B11"/>
    </row>
    <row r="12" spans="1:2" ht="11.25" hidden="1" customHeight="1" x14ac:dyDescent="0.3">
      <c r="A12"/>
      <c r="B12"/>
    </row>
    <row r="13" spans="1:2" ht="11.25" hidden="1" customHeight="1" x14ac:dyDescent="0.3">
      <c r="A13"/>
      <c r="B13"/>
    </row>
    <row r="14" spans="1:2" ht="11.25" hidden="1" customHeight="1" x14ac:dyDescent="0.3">
      <c r="A14"/>
      <c r="B14"/>
    </row>
    <row r="15" spans="1:2" ht="11.25" hidden="1" customHeight="1" x14ac:dyDescent="0.3">
      <c r="A15"/>
      <c r="B15"/>
    </row>
    <row r="16" spans="1:2" ht="11.25" hidden="1" customHeight="1" x14ac:dyDescent="0.3">
      <c r="A16"/>
      <c r="B16"/>
    </row>
    <row r="17" spans="1:2" ht="11.25" hidden="1" customHeight="1" x14ac:dyDescent="0.3">
      <c r="A17"/>
      <c r="B17"/>
    </row>
    <row r="18" spans="1:2" ht="11.25" hidden="1" customHeight="1" x14ac:dyDescent="0.3">
      <c r="A18"/>
      <c r="B18"/>
    </row>
    <row r="19" spans="1:2" ht="11.25" hidden="1" customHeight="1" x14ac:dyDescent="0.3">
      <c r="A19"/>
      <c r="B19"/>
    </row>
    <row r="20" spans="1:2" ht="11.25" hidden="1" customHeight="1" x14ac:dyDescent="0.3">
      <c r="A20"/>
      <c r="B20"/>
    </row>
    <row r="21" spans="1:2" ht="11.25" hidden="1" customHeight="1" x14ac:dyDescent="0.3">
      <c r="A21"/>
      <c r="B21"/>
    </row>
    <row r="22" spans="1:2" ht="11.25" hidden="1" customHeight="1" x14ac:dyDescent="0.3">
      <c r="A22"/>
      <c r="B22"/>
    </row>
    <row r="23" spans="1:2" ht="11.25" hidden="1" customHeight="1" x14ac:dyDescent="0.3">
      <c r="A23"/>
      <c r="B23"/>
    </row>
    <row r="24" spans="1:2" ht="11.25" hidden="1" customHeight="1" x14ac:dyDescent="0.3">
      <c r="A24"/>
      <c r="B24"/>
    </row>
    <row r="25" spans="1:2" ht="11.25" hidden="1" customHeight="1" x14ac:dyDescent="0.3">
      <c r="A25"/>
      <c r="B25"/>
    </row>
    <row r="26" spans="1:2" ht="11.25" hidden="1" customHeight="1" x14ac:dyDescent="0.3">
      <c r="A26"/>
      <c r="B26"/>
    </row>
    <row r="27" spans="1:2" ht="11.25" hidden="1" customHeight="1" x14ac:dyDescent="0.3">
      <c r="A27"/>
      <c r="B27"/>
    </row>
    <row r="28" spans="1:2" ht="11.25" hidden="1" customHeight="1" x14ac:dyDescent="0.3">
      <c r="A28"/>
      <c r="B28"/>
    </row>
    <row r="29" spans="1:2" ht="11.25" hidden="1" customHeight="1" x14ac:dyDescent="0.3">
      <c r="A29"/>
      <c r="B29"/>
    </row>
    <row r="30" spans="1:2" ht="11.25" hidden="1" customHeight="1" x14ac:dyDescent="0.3">
      <c r="A30"/>
      <c r="B30"/>
    </row>
    <row r="31" spans="1:2" ht="11.25" hidden="1" customHeight="1" x14ac:dyDescent="0.3">
      <c r="A31"/>
      <c r="B31"/>
    </row>
    <row r="32" spans="1:2" ht="11.25" hidden="1" customHeight="1" x14ac:dyDescent="0.3">
      <c r="A32"/>
      <c r="B32"/>
    </row>
    <row r="33" spans="1:2" ht="11.25" hidden="1" customHeight="1" x14ac:dyDescent="0.3">
      <c r="A33"/>
      <c r="B33"/>
    </row>
    <row r="34" spans="1:2" ht="11.25" hidden="1" customHeight="1" x14ac:dyDescent="0.3">
      <c r="A34"/>
      <c r="B34"/>
    </row>
    <row r="35" spans="1:2" ht="11.25" hidden="1" customHeight="1" x14ac:dyDescent="0.3">
      <c r="A35"/>
      <c r="B35"/>
    </row>
    <row r="36" spans="1:2" ht="11.25" hidden="1" customHeight="1" x14ac:dyDescent="0.3">
      <c r="A36"/>
      <c r="B36"/>
    </row>
    <row r="37" spans="1:2" ht="11.25" hidden="1" customHeight="1" x14ac:dyDescent="0.3">
      <c r="A37"/>
      <c r="B37"/>
    </row>
    <row r="38" spans="1:2" ht="11.25" hidden="1" customHeight="1" x14ac:dyDescent="0.3">
      <c r="A38"/>
      <c r="B38"/>
    </row>
    <row r="39" spans="1:2" ht="11.25" hidden="1" customHeight="1" x14ac:dyDescent="0.3">
      <c r="A39"/>
      <c r="B39"/>
    </row>
    <row r="40" spans="1:2" ht="11.25" hidden="1" customHeight="1" x14ac:dyDescent="0.3">
      <c r="A40"/>
      <c r="B40"/>
    </row>
    <row r="41" spans="1:2" ht="11.25" hidden="1" customHeight="1" x14ac:dyDescent="0.3">
      <c r="A41"/>
      <c r="B41"/>
    </row>
    <row r="42" spans="1:2" ht="11.25" hidden="1" customHeight="1" x14ac:dyDescent="0.3">
      <c r="A42"/>
      <c r="B42"/>
    </row>
    <row r="43" spans="1:2" ht="11.25" hidden="1" customHeight="1" x14ac:dyDescent="0.3">
      <c r="A43"/>
      <c r="B43"/>
    </row>
    <row r="44" spans="1:2" ht="11.25" hidden="1" customHeight="1" x14ac:dyDescent="0.3">
      <c r="A44"/>
      <c r="B44"/>
    </row>
    <row r="45" spans="1:2" ht="11.25" hidden="1" customHeight="1" x14ac:dyDescent="0.3">
      <c r="A45"/>
      <c r="B45"/>
    </row>
    <row r="46" spans="1:2" ht="11.25" hidden="1" customHeight="1" x14ac:dyDescent="0.3">
      <c r="A46"/>
      <c r="B46"/>
    </row>
    <row r="47" spans="1:2" ht="11.25" hidden="1" customHeight="1" x14ac:dyDescent="0.3">
      <c r="A47"/>
      <c r="B47"/>
    </row>
    <row r="48" spans="1:2" ht="11.25" hidden="1" customHeight="1" x14ac:dyDescent="0.3">
      <c r="A48"/>
      <c r="B48"/>
    </row>
    <row r="49" spans="1:2" ht="11.25" hidden="1" customHeight="1" x14ac:dyDescent="0.3">
      <c r="A49"/>
      <c r="B49"/>
    </row>
    <row r="50" spans="1:2" ht="11.25" hidden="1" customHeight="1" x14ac:dyDescent="0.3">
      <c r="A50"/>
      <c r="B50"/>
    </row>
    <row r="51" spans="1:2" ht="11.25" hidden="1" customHeight="1" x14ac:dyDescent="0.3">
      <c r="A51"/>
      <c r="B51"/>
    </row>
    <row r="52" spans="1:2" ht="11.25" hidden="1" customHeight="1" x14ac:dyDescent="0.3">
      <c r="A52"/>
      <c r="B52"/>
    </row>
    <row r="53" spans="1:2" ht="11.25" hidden="1" customHeight="1" x14ac:dyDescent="0.3">
      <c r="A53"/>
      <c r="B53"/>
    </row>
    <row r="54" spans="1:2" ht="11.25" hidden="1" customHeight="1" x14ac:dyDescent="0.3">
      <c r="A54"/>
      <c r="B54"/>
    </row>
    <row r="55" spans="1:2" ht="11.25" hidden="1" customHeight="1" x14ac:dyDescent="0.3">
      <c r="A55"/>
      <c r="B55"/>
    </row>
    <row r="56" spans="1:2" ht="11.25" hidden="1" customHeight="1" x14ac:dyDescent="0.3">
      <c r="A56"/>
      <c r="B56"/>
    </row>
    <row r="57" spans="1:2" ht="11.25" hidden="1" customHeight="1" x14ac:dyDescent="0.3">
      <c r="A57"/>
      <c r="B57"/>
    </row>
    <row r="58" spans="1:2" ht="11.25" hidden="1" customHeight="1" x14ac:dyDescent="0.3">
      <c r="A58"/>
      <c r="B58"/>
    </row>
    <row r="59" spans="1:2" ht="11.25" hidden="1" customHeight="1" x14ac:dyDescent="0.3">
      <c r="A59"/>
      <c r="B59"/>
    </row>
    <row r="60" spans="1:2" ht="11.25" hidden="1" customHeight="1" x14ac:dyDescent="0.3">
      <c r="A60"/>
      <c r="B60"/>
    </row>
    <row r="61" spans="1:2" ht="11.25" hidden="1" customHeight="1" x14ac:dyDescent="0.3">
      <c r="A61"/>
      <c r="B61"/>
    </row>
    <row r="62" spans="1:2" ht="11.25" hidden="1" customHeight="1" x14ac:dyDescent="0.3">
      <c r="A62"/>
      <c r="B62"/>
    </row>
    <row r="63" spans="1:2" ht="11.25" hidden="1" customHeight="1" x14ac:dyDescent="0.3">
      <c r="A63"/>
      <c r="B63"/>
    </row>
    <row r="64" spans="1:2" ht="11.25" hidden="1" customHeight="1" x14ac:dyDescent="0.3">
      <c r="A64"/>
      <c r="B64"/>
    </row>
    <row r="65" spans="1:2" ht="11.25" hidden="1" customHeight="1" x14ac:dyDescent="0.3">
      <c r="A65"/>
      <c r="B65"/>
    </row>
    <row r="66" spans="1:2" ht="11.25" hidden="1" customHeight="1" x14ac:dyDescent="0.3">
      <c r="A66"/>
      <c r="B66"/>
    </row>
    <row r="67" spans="1:2" ht="11.25" hidden="1" customHeight="1" x14ac:dyDescent="0.3">
      <c r="A67"/>
      <c r="B67"/>
    </row>
    <row r="68" spans="1:2" ht="11.25" hidden="1" customHeight="1" x14ac:dyDescent="0.3">
      <c r="A68"/>
      <c r="B68"/>
    </row>
    <row r="69" spans="1:2" ht="11.25" hidden="1" customHeight="1" x14ac:dyDescent="0.3">
      <c r="A69"/>
      <c r="B69"/>
    </row>
    <row r="70" spans="1:2" ht="11.25" hidden="1" customHeight="1" x14ac:dyDescent="0.3">
      <c r="A70"/>
      <c r="B70"/>
    </row>
    <row r="71" spans="1:2" ht="11.25" hidden="1" customHeight="1" x14ac:dyDescent="0.3">
      <c r="A71"/>
      <c r="B71"/>
    </row>
    <row r="72" spans="1:2" ht="11.25" hidden="1" customHeight="1" x14ac:dyDescent="0.3">
      <c r="A72"/>
      <c r="B72"/>
    </row>
    <row r="73" spans="1:2" ht="11.25" hidden="1" customHeight="1" x14ac:dyDescent="0.3">
      <c r="A73"/>
      <c r="B73"/>
    </row>
    <row r="74" spans="1:2" ht="11.25" hidden="1" customHeight="1" x14ac:dyDescent="0.3">
      <c r="A74"/>
      <c r="B74"/>
    </row>
    <row r="75" spans="1:2" ht="11.25" hidden="1" customHeight="1" x14ac:dyDescent="0.3">
      <c r="A75"/>
      <c r="B75"/>
    </row>
    <row r="76" spans="1:2" ht="11.25" hidden="1" customHeight="1" x14ac:dyDescent="0.3">
      <c r="A76"/>
      <c r="B76"/>
    </row>
    <row r="77" spans="1:2" ht="11.25" hidden="1" customHeight="1" x14ac:dyDescent="0.3">
      <c r="A77"/>
      <c r="B77"/>
    </row>
    <row r="78" spans="1:2" ht="11.25" hidden="1" customHeight="1" x14ac:dyDescent="0.3">
      <c r="A78"/>
      <c r="B78"/>
    </row>
    <row r="79" spans="1:2" ht="11.25" hidden="1" customHeight="1" x14ac:dyDescent="0.3">
      <c r="A79"/>
      <c r="B79"/>
    </row>
    <row r="80" spans="1:2" ht="11.25" hidden="1" customHeight="1" x14ac:dyDescent="0.3">
      <c r="A80"/>
      <c r="B80"/>
    </row>
    <row r="81" spans="1:2" ht="11.25" hidden="1" customHeight="1" x14ac:dyDescent="0.3">
      <c r="A81"/>
      <c r="B81"/>
    </row>
    <row r="82" spans="1:2" ht="11.25" hidden="1" customHeight="1" x14ac:dyDescent="0.3">
      <c r="A82"/>
      <c r="B82"/>
    </row>
    <row r="83" spans="1:2" ht="11.25" hidden="1" customHeight="1" x14ac:dyDescent="0.3">
      <c r="A83"/>
      <c r="B83"/>
    </row>
    <row r="84" spans="1:2" ht="11.25" hidden="1" customHeight="1" x14ac:dyDescent="0.3">
      <c r="A84"/>
      <c r="B84"/>
    </row>
    <row r="85" spans="1:2" ht="11.25" hidden="1" customHeight="1" x14ac:dyDescent="0.3">
      <c r="A85"/>
      <c r="B85"/>
    </row>
    <row r="86" spans="1:2" ht="11.25" hidden="1" customHeight="1" x14ac:dyDescent="0.3">
      <c r="A86"/>
      <c r="B86"/>
    </row>
    <row r="87" spans="1:2" ht="11.25" hidden="1" customHeight="1" x14ac:dyDescent="0.3">
      <c r="A87"/>
      <c r="B87"/>
    </row>
    <row r="88" spans="1:2" ht="11.25" hidden="1" customHeight="1" x14ac:dyDescent="0.3">
      <c r="A88"/>
      <c r="B88"/>
    </row>
    <row r="89" spans="1:2" ht="11.25" hidden="1" customHeight="1" x14ac:dyDescent="0.3">
      <c r="A89"/>
      <c r="B89"/>
    </row>
    <row r="90" spans="1:2" ht="11.25" hidden="1" customHeight="1" x14ac:dyDescent="0.3">
      <c r="A90"/>
      <c r="B90"/>
    </row>
    <row r="91" spans="1:2" ht="11.25" hidden="1" customHeight="1" x14ac:dyDescent="0.3">
      <c r="A91"/>
      <c r="B91"/>
    </row>
    <row r="92" spans="1:2" ht="11.25" hidden="1" customHeight="1" x14ac:dyDescent="0.3">
      <c r="A92"/>
      <c r="B92"/>
    </row>
    <row r="93" spans="1:2" ht="11.25" hidden="1" customHeight="1" x14ac:dyDescent="0.3">
      <c r="A93"/>
      <c r="B93"/>
    </row>
    <row r="94" spans="1:2" ht="11.25" hidden="1" customHeight="1" x14ac:dyDescent="0.3">
      <c r="A94"/>
      <c r="B94"/>
    </row>
    <row r="95" spans="1:2" ht="11.25" hidden="1" customHeight="1" x14ac:dyDescent="0.3">
      <c r="A95"/>
      <c r="B95"/>
    </row>
    <row r="96" spans="1:2" ht="11.25" hidden="1" customHeight="1" x14ac:dyDescent="0.3">
      <c r="A96"/>
      <c r="B96"/>
    </row>
    <row r="97" spans="1:2" ht="11.25" hidden="1" customHeight="1" x14ac:dyDescent="0.3">
      <c r="A97"/>
      <c r="B97"/>
    </row>
    <row r="98" spans="1:2" ht="11.25" hidden="1" customHeight="1" x14ac:dyDescent="0.3">
      <c r="A98"/>
      <c r="B98"/>
    </row>
    <row r="99" spans="1:2" ht="11.25" hidden="1" customHeight="1" x14ac:dyDescent="0.3">
      <c r="A99"/>
      <c r="B99"/>
    </row>
    <row r="100" spans="1:2" ht="11.25" hidden="1" customHeight="1" x14ac:dyDescent="0.3">
      <c r="A100"/>
      <c r="B100"/>
    </row>
    <row r="101" spans="1:2" ht="11.25" hidden="1" customHeight="1" x14ac:dyDescent="0.3">
      <c r="A101"/>
      <c r="B101"/>
    </row>
    <row r="102" spans="1:2" ht="11.25" hidden="1" customHeight="1" x14ac:dyDescent="0.3">
      <c r="A102"/>
      <c r="B102"/>
    </row>
    <row r="103" spans="1:2" ht="11.25" hidden="1" customHeight="1" x14ac:dyDescent="0.3">
      <c r="A103"/>
      <c r="B103"/>
    </row>
    <row r="104" spans="1:2" ht="11.25" hidden="1" customHeight="1" x14ac:dyDescent="0.3">
      <c r="A104"/>
      <c r="B104"/>
    </row>
    <row r="105" spans="1:2" ht="11.25" hidden="1" customHeight="1" x14ac:dyDescent="0.3">
      <c r="A105"/>
      <c r="B105"/>
    </row>
    <row r="106" spans="1:2" ht="11.25" hidden="1" customHeight="1" x14ac:dyDescent="0.3">
      <c r="A106"/>
      <c r="B106"/>
    </row>
    <row r="107" spans="1:2" ht="11.25" hidden="1" customHeight="1" x14ac:dyDescent="0.3">
      <c r="A107"/>
      <c r="B107"/>
    </row>
    <row r="108" spans="1:2" ht="11.25" hidden="1" customHeight="1" x14ac:dyDescent="0.3">
      <c r="A108"/>
      <c r="B108"/>
    </row>
    <row r="109" spans="1:2" ht="11.25" hidden="1" customHeight="1" x14ac:dyDescent="0.3">
      <c r="A109"/>
      <c r="B109"/>
    </row>
    <row r="110" spans="1:2" ht="11.25" hidden="1" customHeight="1" x14ac:dyDescent="0.3">
      <c r="A110"/>
      <c r="B110"/>
    </row>
    <row r="111" spans="1:2" ht="11.25" hidden="1" customHeight="1" x14ac:dyDescent="0.3">
      <c r="A111"/>
      <c r="B111"/>
    </row>
    <row r="112" spans="1:2" ht="11.25" hidden="1" customHeight="1" x14ac:dyDescent="0.3">
      <c r="A112"/>
      <c r="B112"/>
    </row>
    <row r="113" spans="1:2" ht="11.25" hidden="1" customHeight="1" x14ac:dyDescent="0.3">
      <c r="A113"/>
      <c r="B113"/>
    </row>
    <row r="114" spans="1:2" ht="11.25" hidden="1" customHeight="1" x14ac:dyDescent="0.3">
      <c r="A114"/>
      <c r="B114"/>
    </row>
    <row r="115" spans="1:2" ht="11.25" hidden="1" customHeight="1" x14ac:dyDescent="0.3">
      <c r="A115"/>
      <c r="B115"/>
    </row>
    <row r="116" spans="1:2" ht="11.25" hidden="1" customHeight="1" x14ac:dyDescent="0.3">
      <c r="A116"/>
      <c r="B116"/>
    </row>
    <row r="117" spans="1:2" ht="11.25" hidden="1" customHeight="1" x14ac:dyDescent="0.3">
      <c r="A117"/>
      <c r="B117"/>
    </row>
    <row r="118" spans="1:2" ht="11.25" hidden="1" customHeight="1" x14ac:dyDescent="0.3">
      <c r="A118"/>
      <c r="B118"/>
    </row>
    <row r="119" spans="1:2" ht="11.25" hidden="1" customHeight="1" x14ac:dyDescent="0.3">
      <c r="A119"/>
      <c r="B119"/>
    </row>
    <row r="120" spans="1:2" ht="11.25" hidden="1" customHeight="1" x14ac:dyDescent="0.3">
      <c r="A120"/>
      <c r="B120"/>
    </row>
    <row r="121" spans="1:2" ht="11.25" hidden="1" customHeight="1" x14ac:dyDescent="0.3">
      <c r="A121"/>
      <c r="B121"/>
    </row>
    <row r="122" spans="1:2" ht="11.25" hidden="1" customHeight="1" x14ac:dyDescent="0.3">
      <c r="A122"/>
      <c r="B122"/>
    </row>
    <row r="123" spans="1:2" ht="11.25" hidden="1" customHeight="1" x14ac:dyDescent="0.3">
      <c r="A123"/>
      <c r="B123"/>
    </row>
    <row r="124" spans="1:2" ht="11.25" hidden="1" customHeight="1" x14ac:dyDescent="0.3">
      <c r="A124"/>
      <c r="B124"/>
    </row>
    <row r="125" spans="1:2" ht="11.25" hidden="1" customHeight="1" x14ac:dyDescent="0.3">
      <c r="A125"/>
      <c r="B125"/>
    </row>
    <row r="126" spans="1:2" ht="11.25" hidden="1" customHeight="1" x14ac:dyDescent="0.3">
      <c r="A126"/>
      <c r="B126"/>
    </row>
    <row r="127" spans="1:2" ht="11.25" hidden="1" customHeight="1" x14ac:dyDescent="0.3">
      <c r="A127"/>
      <c r="B127"/>
    </row>
    <row r="128" spans="1:2" ht="11.25" hidden="1" customHeight="1" x14ac:dyDescent="0.3">
      <c r="A128"/>
      <c r="B128"/>
    </row>
    <row r="129" spans="1:2" ht="11.25" hidden="1" customHeight="1" x14ac:dyDescent="0.3">
      <c r="A129"/>
      <c r="B129"/>
    </row>
    <row r="130" spans="1:2" ht="11.25" hidden="1" customHeight="1" x14ac:dyDescent="0.3">
      <c r="A130"/>
      <c r="B130"/>
    </row>
    <row r="131" spans="1:2" ht="11.25" hidden="1" customHeight="1" x14ac:dyDescent="0.3">
      <c r="A131"/>
      <c r="B131"/>
    </row>
    <row r="132" spans="1:2" ht="11.25" hidden="1" customHeight="1" x14ac:dyDescent="0.3">
      <c r="A132"/>
      <c r="B132"/>
    </row>
    <row r="133" spans="1:2" ht="11.25" hidden="1" customHeight="1" x14ac:dyDescent="0.3">
      <c r="A133"/>
      <c r="B133"/>
    </row>
    <row r="134" spans="1:2" ht="11.25" hidden="1" customHeight="1" x14ac:dyDescent="0.3">
      <c r="A134"/>
      <c r="B134"/>
    </row>
    <row r="135" spans="1:2" ht="11.25" hidden="1" customHeight="1" x14ac:dyDescent="0.3">
      <c r="A135"/>
      <c r="B135"/>
    </row>
    <row r="136" spans="1:2" ht="11.25" hidden="1" customHeight="1" x14ac:dyDescent="0.3">
      <c r="A136"/>
      <c r="B136"/>
    </row>
    <row r="137" spans="1:2" ht="11.25" hidden="1" customHeight="1" x14ac:dyDescent="0.3">
      <c r="A137"/>
      <c r="B137"/>
    </row>
    <row r="138" spans="1:2" ht="11.25" hidden="1" customHeight="1" x14ac:dyDescent="0.3">
      <c r="A138"/>
      <c r="B138"/>
    </row>
    <row r="139" spans="1:2" ht="11.25" hidden="1" customHeight="1" x14ac:dyDescent="0.3">
      <c r="A139"/>
      <c r="B139"/>
    </row>
    <row r="140" spans="1:2" ht="11.25" hidden="1" customHeight="1" x14ac:dyDescent="0.3">
      <c r="A140"/>
      <c r="B140"/>
    </row>
    <row r="141" spans="1:2" ht="11.25" hidden="1" customHeight="1" x14ac:dyDescent="0.3">
      <c r="A141"/>
      <c r="B141"/>
    </row>
    <row r="142" spans="1:2" ht="11.25" hidden="1" customHeight="1" x14ac:dyDescent="0.3">
      <c r="A142"/>
      <c r="B142"/>
    </row>
    <row r="143" spans="1:2" ht="11.25" hidden="1" customHeight="1" x14ac:dyDescent="0.3">
      <c r="A143"/>
      <c r="B143"/>
    </row>
    <row r="144" spans="1:2" ht="11.25" hidden="1" customHeight="1" x14ac:dyDescent="0.3">
      <c r="A144"/>
      <c r="B144"/>
    </row>
    <row r="145" spans="1:2" ht="11.25" hidden="1" customHeight="1" x14ac:dyDescent="0.3">
      <c r="A145"/>
      <c r="B145"/>
    </row>
    <row r="146" spans="1:2" ht="11.25" hidden="1" customHeight="1" x14ac:dyDescent="0.3">
      <c r="A146"/>
      <c r="B146"/>
    </row>
    <row r="147" spans="1:2" ht="11.25" hidden="1" customHeight="1" x14ac:dyDescent="0.3">
      <c r="A147"/>
      <c r="B147"/>
    </row>
    <row r="148" spans="1:2" ht="11.25" hidden="1" customHeight="1" x14ac:dyDescent="0.3">
      <c r="A148"/>
      <c r="B148"/>
    </row>
    <row r="149" spans="1:2" ht="11.25" hidden="1" customHeight="1" x14ac:dyDescent="0.3">
      <c r="A149"/>
      <c r="B149"/>
    </row>
    <row r="150" spans="1:2" ht="11.25" hidden="1" customHeight="1" x14ac:dyDescent="0.3">
      <c r="A150"/>
      <c r="B150"/>
    </row>
    <row r="151" spans="1:2" ht="11.25" hidden="1" customHeight="1" x14ac:dyDescent="0.3">
      <c r="A151"/>
      <c r="B151"/>
    </row>
    <row r="152" spans="1:2" ht="11.25" hidden="1" customHeight="1" x14ac:dyDescent="0.3">
      <c r="A152"/>
      <c r="B152"/>
    </row>
    <row r="153" spans="1:2" ht="11.25" hidden="1" customHeight="1" x14ac:dyDescent="0.3">
      <c r="A153"/>
      <c r="B153"/>
    </row>
    <row r="154" spans="1:2" ht="11.25" hidden="1" customHeight="1" x14ac:dyDescent="0.3">
      <c r="A154"/>
      <c r="B154"/>
    </row>
    <row r="155" spans="1:2" ht="11.25" hidden="1" customHeight="1" x14ac:dyDescent="0.3">
      <c r="A155"/>
      <c r="B155"/>
    </row>
    <row r="156" spans="1:2" ht="11.25" hidden="1" customHeight="1" x14ac:dyDescent="0.3">
      <c r="A156"/>
      <c r="B156"/>
    </row>
    <row r="157" spans="1:2" ht="11.25" hidden="1" customHeight="1" x14ac:dyDescent="0.3">
      <c r="A157"/>
      <c r="B157"/>
    </row>
    <row r="158" spans="1:2" ht="11.25" hidden="1" customHeight="1" x14ac:dyDescent="0.3">
      <c r="A158"/>
      <c r="B158"/>
    </row>
    <row r="159" spans="1:2" ht="11.25" hidden="1" customHeight="1" x14ac:dyDescent="0.3">
      <c r="A159"/>
      <c r="B159"/>
    </row>
    <row r="160" spans="1:2" ht="11.25" hidden="1" customHeight="1" x14ac:dyDescent="0.3">
      <c r="A160"/>
      <c r="B160"/>
    </row>
    <row r="161" spans="1:2" ht="11.25" hidden="1" customHeight="1" x14ac:dyDescent="0.3">
      <c r="A161"/>
      <c r="B161"/>
    </row>
    <row r="162" spans="1:2" ht="11.25" hidden="1" customHeight="1" x14ac:dyDescent="0.3">
      <c r="A162"/>
      <c r="B162"/>
    </row>
    <row r="163" spans="1:2" ht="11.25" hidden="1" customHeight="1" x14ac:dyDescent="0.3">
      <c r="A163"/>
      <c r="B163"/>
    </row>
    <row r="164" spans="1:2" ht="11.25" hidden="1" customHeight="1" x14ac:dyDescent="0.3">
      <c r="A164"/>
      <c r="B164"/>
    </row>
    <row r="165" spans="1:2" ht="11.25" hidden="1" customHeight="1" x14ac:dyDescent="0.3">
      <c r="A165"/>
      <c r="B165"/>
    </row>
    <row r="166" spans="1:2" ht="11.25" hidden="1" customHeight="1" x14ac:dyDescent="0.3">
      <c r="A166"/>
      <c r="B166"/>
    </row>
    <row r="167" spans="1:2" ht="11.25" hidden="1" customHeight="1" x14ac:dyDescent="0.3">
      <c r="A167"/>
      <c r="B167"/>
    </row>
    <row r="168" spans="1:2" ht="11.25" hidden="1" customHeight="1" x14ac:dyDescent="0.3">
      <c r="A168"/>
      <c r="B168"/>
    </row>
    <row r="169" spans="1:2" ht="11.25" hidden="1" customHeight="1" x14ac:dyDescent="0.3">
      <c r="A169"/>
      <c r="B169"/>
    </row>
    <row r="170" spans="1:2" ht="11.25" hidden="1" customHeight="1" x14ac:dyDescent="0.3">
      <c r="A170"/>
      <c r="B170"/>
    </row>
    <row r="171" spans="1:2" ht="11.25" hidden="1" customHeight="1" x14ac:dyDescent="0.3">
      <c r="A171"/>
      <c r="B171"/>
    </row>
    <row r="172" spans="1:2" ht="11.25" hidden="1" customHeight="1" x14ac:dyDescent="0.3">
      <c r="A172"/>
      <c r="B172"/>
    </row>
    <row r="173" spans="1:2" ht="11.25" hidden="1" customHeight="1" x14ac:dyDescent="0.3">
      <c r="A173"/>
      <c r="B173"/>
    </row>
    <row r="174" spans="1:2" ht="11.25" hidden="1" customHeight="1" x14ac:dyDescent="0.3">
      <c r="A174"/>
      <c r="B174"/>
    </row>
    <row r="175" spans="1:2" ht="11.25" hidden="1" customHeight="1" x14ac:dyDescent="0.3">
      <c r="A175"/>
      <c r="B175"/>
    </row>
    <row r="176" spans="1:2" ht="11.25" hidden="1" customHeight="1" x14ac:dyDescent="0.3">
      <c r="A176"/>
      <c r="B176"/>
    </row>
    <row r="177" spans="1:2" ht="11.25" hidden="1" customHeight="1" x14ac:dyDescent="0.3">
      <c r="A177"/>
      <c r="B177"/>
    </row>
    <row r="178" spans="1:2" ht="11.25" hidden="1" customHeight="1" x14ac:dyDescent="0.3">
      <c r="A178"/>
      <c r="B178"/>
    </row>
    <row r="179" spans="1:2" ht="11.25" hidden="1" customHeight="1" x14ac:dyDescent="0.3">
      <c r="A179"/>
      <c r="B179"/>
    </row>
    <row r="180" spans="1:2" ht="11.25" hidden="1" customHeight="1" x14ac:dyDescent="0.3">
      <c r="A180"/>
      <c r="B180"/>
    </row>
    <row r="181" spans="1:2" ht="11.25" hidden="1" customHeight="1" x14ac:dyDescent="0.3">
      <c r="A181"/>
      <c r="B181"/>
    </row>
    <row r="182" spans="1:2" ht="11.25" hidden="1" customHeight="1" x14ac:dyDescent="0.3">
      <c r="A182"/>
      <c r="B182"/>
    </row>
    <row r="183" spans="1:2" ht="11.25" hidden="1" customHeight="1" x14ac:dyDescent="0.3">
      <c r="A183"/>
      <c r="B183"/>
    </row>
    <row r="184" spans="1:2" ht="11.2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256" t="s">
        <v>411</v>
      </c>
      <c r="B186" s="256" t="s">
        <v>412</v>
      </c>
    </row>
    <row r="187" spans="1:2" ht="12.75" customHeight="1" x14ac:dyDescent="0.3">
      <c r="A187" s="256" t="s">
        <v>413</v>
      </c>
      <c r="B187" s="257" t="s">
        <v>414</v>
      </c>
    </row>
    <row r="188" spans="1:2" ht="12.75" customHeight="1" x14ac:dyDescent="0.3">
      <c r="A188" s="256" t="s">
        <v>415</v>
      </c>
      <c r="B188" s="258"/>
    </row>
    <row r="189" spans="1:2" ht="12.75" customHeight="1" x14ac:dyDescent="0.3">
      <c r="A189" s="256" t="s">
        <v>416</v>
      </c>
      <c r="B189" s="258"/>
    </row>
    <row r="190" spans="1:2" ht="12.75" customHeight="1" x14ac:dyDescent="0.3">
      <c r="A190" s="259" t="s">
        <v>417</v>
      </c>
      <c r="B190" s="260"/>
    </row>
    <row r="191" spans="1:2" ht="15" customHeight="1" x14ac:dyDescent="0.3">
      <c r="A191" s="243">
        <v>8110</v>
      </c>
      <c r="B191" s="244">
        <v>636495134.15999997</v>
      </c>
    </row>
    <row r="192" spans="1:2" ht="12.75" customHeight="1" outlineLevel="1" x14ac:dyDescent="0.3">
      <c r="A192" s="245" t="s">
        <v>418</v>
      </c>
      <c r="B192" s="246">
        <v>636495134.15999997</v>
      </c>
    </row>
    <row r="193" spans="1:2" ht="48.75" hidden="1" customHeight="1" outlineLevel="2" x14ac:dyDescent="0.3">
      <c r="A193" s="247" t="s">
        <v>419</v>
      </c>
      <c r="B193" s="248">
        <v>12797538.699999999</v>
      </c>
    </row>
    <row r="194" spans="1:2" ht="34.5" hidden="1" customHeight="1" outlineLevel="3" x14ac:dyDescent="0.3">
      <c r="A194" s="249" t="s">
        <v>420</v>
      </c>
      <c r="B194" s="250">
        <v>12797538.699999999</v>
      </c>
    </row>
    <row r="195" spans="1:2" ht="12" hidden="1" customHeight="1" outlineLevel="4" x14ac:dyDescent="0.3">
      <c r="A195" s="251" t="s">
        <v>421</v>
      </c>
      <c r="B195" s="252"/>
    </row>
    <row r="196" spans="1:2" ht="23.25" hidden="1" customHeight="1" outlineLevel="4" x14ac:dyDescent="0.3">
      <c r="A196" s="251" t="s">
        <v>422</v>
      </c>
      <c r="B196" s="253">
        <v>146712.07</v>
      </c>
    </row>
    <row r="197" spans="1:2" ht="23.25" hidden="1" customHeight="1" outlineLevel="4" x14ac:dyDescent="0.3">
      <c r="A197" s="251" t="s">
        <v>423</v>
      </c>
      <c r="B197" s="253">
        <v>45156.36</v>
      </c>
    </row>
    <row r="198" spans="1:2" ht="23.25" hidden="1" customHeight="1" outlineLevel="4" x14ac:dyDescent="0.3">
      <c r="A198" s="251" t="s">
        <v>424</v>
      </c>
      <c r="B198" s="253">
        <v>141525.82</v>
      </c>
    </row>
    <row r="199" spans="1:2" ht="23.25" hidden="1" customHeight="1" outlineLevel="4" x14ac:dyDescent="0.3">
      <c r="A199" s="251" t="s">
        <v>425</v>
      </c>
      <c r="B199" s="253">
        <v>11160.71</v>
      </c>
    </row>
    <row r="200" spans="1:2" ht="12" hidden="1" customHeight="1" outlineLevel="4" x14ac:dyDescent="0.3">
      <c r="A200" s="251" t="s">
        <v>426</v>
      </c>
      <c r="B200" s="253">
        <v>5973.21</v>
      </c>
    </row>
    <row r="201" spans="1:2" ht="12" hidden="1" customHeight="1" outlineLevel="4" x14ac:dyDescent="0.3">
      <c r="A201" s="251" t="s">
        <v>427</v>
      </c>
      <c r="B201" s="253">
        <v>17882.490000000002</v>
      </c>
    </row>
    <row r="202" spans="1:2" ht="12" hidden="1" customHeight="1" outlineLevel="4" x14ac:dyDescent="0.3">
      <c r="A202" s="251" t="s">
        <v>428</v>
      </c>
      <c r="B202" s="253">
        <v>571379.76</v>
      </c>
    </row>
    <row r="203" spans="1:2" ht="12" hidden="1" customHeight="1" outlineLevel="4" x14ac:dyDescent="0.3">
      <c r="A203" s="251" t="s">
        <v>429</v>
      </c>
      <c r="B203" s="253">
        <v>66326.149999999994</v>
      </c>
    </row>
    <row r="204" spans="1:2" ht="23.25" hidden="1" customHeight="1" outlineLevel="4" x14ac:dyDescent="0.3">
      <c r="A204" s="251" t="s">
        <v>430</v>
      </c>
      <c r="B204" s="253">
        <v>12436.26</v>
      </c>
    </row>
    <row r="205" spans="1:2" ht="12" hidden="1" customHeight="1" outlineLevel="4" x14ac:dyDescent="0.3">
      <c r="A205" s="251" t="s">
        <v>431</v>
      </c>
      <c r="B205" s="253">
        <v>1668.28</v>
      </c>
    </row>
    <row r="206" spans="1:2" ht="23.25" hidden="1" customHeight="1" outlineLevel="4" x14ac:dyDescent="0.3">
      <c r="A206" s="251" t="s">
        <v>432</v>
      </c>
      <c r="B206" s="253">
        <v>18161.939999999999</v>
      </c>
    </row>
    <row r="207" spans="1:2" ht="23.25" hidden="1" customHeight="1" outlineLevel="4" x14ac:dyDescent="0.3">
      <c r="A207" s="251" t="s">
        <v>433</v>
      </c>
      <c r="B207" s="253">
        <v>13248.09</v>
      </c>
    </row>
    <row r="208" spans="1:2" ht="23.25" hidden="1" customHeight="1" outlineLevel="4" x14ac:dyDescent="0.3">
      <c r="A208" s="251" t="s">
        <v>434</v>
      </c>
      <c r="B208" s="253">
        <v>5398.95</v>
      </c>
    </row>
    <row r="209" spans="1:2" ht="23.25" hidden="1" customHeight="1" outlineLevel="4" x14ac:dyDescent="0.3">
      <c r="A209" s="251" t="s">
        <v>435</v>
      </c>
      <c r="B209" s="253">
        <v>11861.72</v>
      </c>
    </row>
    <row r="210" spans="1:2" ht="12" hidden="1" customHeight="1" outlineLevel="4" x14ac:dyDescent="0.3">
      <c r="A210" s="251" t="s">
        <v>436</v>
      </c>
      <c r="B210" s="253">
        <v>15188.47</v>
      </c>
    </row>
    <row r="211" spans="1:2" ht="12" hidden="1" customHeight="1" outlineLevel="4" x14ac:dyDescent="0.3">
      <c r="A211" s="251" t="s">
        <v>437</v>
      </c>
      <c r="B211" s="253">
        <v>7248245.6100000003</v>
      </c>
    </row>
    <row r="212" spans="1:2" ht="23.25" hidden="1" customHeight="1" outlineLevel="4" x14ac:dyDescent="0.3">
      <c r="A212" s="251" t="s">
        <v>438</v>
      </c>
      <c r="B212" s="253">
        <v>425620.39</v>
      </c>
    </row>
    <row r="213" spans="1:2" ht="23.25" hidden="1" customHeight="1" outlineLevel="4" x14ac:dyDescent="0.3">
      <c r="A213" s="251" t="s">
        <v>439</v>
      </c>
      <c r="B213" s="253">
        <v>6698.86</v>
      </c>
    </row>
    <row r="214" spans="1:2" ht="12" hidden="1" customHeight="1" outlineLevel="4" x14ac:dyDescent="0.3">
      <c r="A214" s="251" t="s">
        <v>440</v>
      </c>
      <c r="B214" s="253">
        <v>23233.15</v>
      </c>
    </row>
    <row r="215" spans="1:2" ht="12" hidden="1" customHeight="1" outlineLevel="4" x14ac:dyDescent="0.3">
      <c r="A215" s="251" t="s">
        <v>441</v>
      </c>
      <c r="B215" s="253">
        <v>8213.3799999999992</v>
      </c>
    </row>
    <row r="216" spans="1:2" ht="34.5" hidden="1" customHeight="1" outlineLevel="4" x14ac:dyDescent="0.3">
      <c r="A216" s="251" t="s">
        <v>442</v>
      </c>
      <c r="B216" s="253">
        <v>66678.259999999995</v>
      </c>
    </row>
    <row r="217" spans="1:2" ht="34.5" hidden="1" customHeight="1" outlineLevel="4" x14ac:dyDescent="0.3">
      <c r="A217" s="251" t="s">
        <v>443</v>
      </c>
      <c r="B217" s="253">
        <v>22747.07</v>
      </c>
    </row>
    <row r="218" spans="1:2" ht="34.5" hidden="1" customHeight="1" outlineLevel="4" x14ac:dyDescent="0.3">
      <c r="A218" s="251" t="s">
        <v>444</v>
      </c>
      <c r="B218" s="253">
        <v>30026.44</v>
      </c>
    </row>
    <row r="219" spans="1:2" ht="34.5" hidden="1" customHeight="1" outlineLevel="4" x14ac:dyDescent="0.3">
      <c r="A219" s="251" t="s">
        <v>445</v>
      </c>
      <c r="B219" s="253">
        <v>69300</v>
      </c>
    </row>
    <row r="220" spans="1:2" ht="12" hidden="1" customHeight="1" outlineLevel="4" x14ac:dyDescent="0.3">
      <c r="A220" s="251" t="s">
        <v>446</v>
      </c>
      <c r="B220" s="253">
        <v>7728.88</v>
      </c>
    </row>
    <row r="221" spans="1:2" ht="34.5" hidden="1" customHeight="1" outlineLevel="4" x14ac:dyDescent="0.3">
      <c r="A221" s="251" t="s">
        <v>17</v>
      </c>
      <c r="B221" s="253">
        <v>72596.89</v>
      </c>
    </row>
    <row r="222" spans="1:2" ht="12" hidden="1" customHeight="1" outlineLevel="4" x14ac:dyDescent="0.3">
      <c r="A222" s="251" t="s">
        <v>447</v>
      </c>
      <c r="B222" s="253">
        <v>134427.84</v>
      </c>
    </row>
    <row r="223" spans="1:2" ht="23.25" hidden="1" customHeight="1" outlineLevel="4" x14ac:dyDescent="0.3">
      <c r="A223" s="251" t="s">
        <v>448</v>
      </c>
      <c r="B223" s="253">
        <v>66407.199999999997</v>
      </c>
    </row>
    <row r="224" spans="1:2" ht="23.25" hidden="1" customHeight="1" outlineLevel="4" x14ac:dyDescent="0.3">
      <c r="A224" s="251" t="s">
        <v>449</v>
      </c>
      <c r="B224" s="253">
        <v>550000</v>
      </c>
    </row>
    <row r="225" spans="1:2" ht="23.25" hidden="1" customHeight="1" outlineLevel="4" x14ac:dyDescent="0.3">
      <c r="A225" s="251" t="s">
        <v>450</v>
      </c>
      <c r="B225" s="253">
        <v>42539.01</v>
      </c>
    </row>
    <row r="226" spans="1:2" ht="23.25" hidden="1" customHeight="1" outlineLevel="4" x14ac:dyDescent="0.3">
      <c r="A226" s="251" t="s">
        <v>451</v>
      </c>
      <c r="B226" s="253">
        <v>1991.07</v>
      </c>
    </row>
    <row r="227" spans="1:2" ht="23.25" hidden="1" customHeight="1" outlineLevel="4" x14ac:dyDescent="0.3">
      <c r="A227" s="251" t="s">
        <v>452</v>
      </c>
      <c r="B227" s="253">
        <v>708133.99</v>
      </c>
    </row>
    <row r="228" spans="1:2" ht="23.25" hidden="1" customHeight="1" outlineLevel="4" x14ac:dyDescent="0.3">
      <c r="A228" s="251" t="s">
        <v>453</v>
      </c>
      <c r="B228" s="253">
        <v>17704.080000000002</v>
      </c>
    </row>
    <row r="229" spans="1:2" ht="23.25" hidden="1" customHeight="1" outlineLevel="4" x14ac:dyDescent="0.3">
      <c r="A229" s="251" t="s">
        <v>454</v>
      </c>
      <c r="B229" s="253">
        <v>857140.32</v>
      </c>
    </row>
    <row r="230" spans="1:2" ht="23.25" hidden="1" customHeight="1" outlineLevel="4" x14ac:dyDescent="0.3">
      <c r="A230" s="251" t="s">
        <v>455</v>
      </c>
      <c r="B230" s="253">
        <v>235557.57</v>
      </c>
    </row>
    <row r="231" spans="1:2" ht="12" hidden="1" customHeight="1" outlineLevel="4" x14ac:dyDescent="0.3">
      <c r="A231" s="251" t="s">
        <v>456</v>
      </c>
      <c r="B231" s="253">
        <v>394498.5</v>
      </c>
    </row>
    <row r="232" spans="1:2" ht="12" hidden="1" customHeight="1" outlineLevel="4" x14ac:dyDescent="0.3">
      <c r="A232" s="251" t="s">
        <v>457</v>
      </c>
      <c r="B232" s="253">
        <v>396385</v>
      </c>
    </row>
    <row r="233" spans="1:2" ht="23.25" hidden="1" customHeight="1" outlineLevel="4" x14ac:dyDescent="0.3">
      <c r="A233" s="251" t="s">
        <v>458</v>
      </c>
      <c r="B233" s="253">
        <v>119551.74</v>
      </c>
    </row>
    <row r="234" spans="1:2" ht="12" hidden="1" customHeight="1" outlineLevel="4" x14ac:dyDescent="0.3">
      <c r="A234" s="251" t="s">
        <v>459</v>
      </c>
      <c r="B234" s="254">
        <v>915.88</v>
      </c>
    </row>
    <row r="235" spans="1:2" ht="23.25" hidden="1" customHeight="1" outlineLevel="4" x14ac:dyDescent="0.3">
      <c r="A235" s="251" t="s">
        <v>460</v>
      </c>
      <c r="B235" s="253">
        <v>95628.81</v>
      </c>
    </row>
    <row r="236" spans="1:2" ht="23.25" hidden="1" customHeight="1" outlineLevel="4" x14ac:dyDescent="0.3">
      <c r="A236" s="251" t="s">
        <v>461</v>
      </c>
      <c r="B236" s="253">
        <v>12758.56</v>
      </c>
    </row>
    <row r="237" spans="1:2" ht="12" hidden="1" customHeight="1" outlineLevel="4" x14ac:dyDescent="0.3">
      <c r="A237" s="251" t="s">
        <v>462</v>
      </c>
      <c r="B237" s="254">
        <v>705.77</v>
      </c>
    </row>
    <row r="238" spans="1:2" ht="23.25" hidden="1" customHeight="1" outlineLevel="4" x14ac:dyDescent="0.3">
      <c r="A238" s="251" t="s">
        <v>463</v>
      </c>
      <c r="B238" s="253">
        <v>1991.84</v>
      </c>
    </row>
    <row r="239" spans="1:2" ht="34.5" hidden="1" customHeight="1" outlineLevel="4" x14ac:dyDescent="0.3">
      <c r="A239" s="251" t="s">
        <v>464</v>
      </c>
      <c r="B239" s="253">
        <v>33158.53</v>
      </c>
    </row>
    <row r="240" spans="1:2" ht="34.5" hidden="1" customHeight="1" outlineLevel="4" x14ac:dyDescent="0.3">
      <c r="A240" s="251" t="s">
        <v>465</v>
      </c>
      <c r="B240" s="253">
        <v>61653.75</v>
      </c>
    </row>
    <row r="241" spans="1:2" ht="12" hidden="1" customHeight="1" outlineLevel="4" x14ac:dyDescent="0.3">
      <c r="A241" s="251" t="s">
        <v>466</v>
      </c>
      <c r="B241" s="253">
        <v>1186.58</v>
      </c>
    </row>
    <row r="242" spans="1:2" ht="34.5" hidden="1" customHeight="1" outlineLevel="4" x14ac:dyDescent="0.3">
      <c r="A242" s="251" t="s">
        <v>467</v>
      </c>
      <c r="B242" s="254">
        <v>33.450000000000003</v>
      </c>
    </row>
    <row r="243" spans="1:2" ht="36.75" hidden="1" customHeight="1" outlineLevel="2" x14ac:dyDescent="0.3">
      <c r="A243" s="247" t="s">
        <v>468</v>
      </c>
      <c r="B243" s="248">
        <v>8280170.7300000004</v>
      </c>
    </row>
    <row r="244" spans="1:2" ht="23.25" hidden="1" customHeight="1" outlineLevel="3" x14ac:dyDescent="0.3">
      <c r="A244" s="249" t="s">
        <v>469</v>
      </c>
      <c r="B244" s="250">
        <v>8280170.7300000004</v>
      </c>
    </row>
    <row r="245" spans="1:2" ht="12" hidden="1" customHeight="1" outlineLevel="4" x14ac:dyDescent="0.3">
      <c r="A245" s="251" t="s">
        <v>421</v>
      </c>
      <c r="B245" s="252"/>
    </row>
    <row r="246" spans="1:2" ht="34.5" hidden="1" customHeight="1" outlineLevel="4" x14ac:dyDescent="0.3">
      <c r="A246" s="251" t="s">
        <v>470</v>
      </c>
      <c r="B246" s="254">
        <v>203.98</v>
      </c>
    </row>
    <row r="247" spans="1:2" ht="23.25" hidden="1" customHeight="1" outlineLevel="4" x14ac:dyDescent="0.3">
      <c r="A247" s="251" t="s">
        <v>422</v>
      </c>
      <c r="B247" s="253">
        <v>54175.83</v>
      </c>
    </row>
    <row r="248" spans="1:2" ht="23.25" hidden="1" customHeight="1" outlineLevel="4" x14ac:dyDescent="0.3">
      <c r="A248" s="251" t="s">
        <v>423</v>
      </c>
      <c r="B248" s="253">
        <v>25948.98</v>
      </c>
    </row>
    <row r="249" spans="1:2" ht="12" hidden="1" customHeight="1" outlineLevel="4" x14ac:dyDescent="0.3">
      <c r="A249" s="251" t="s">
        <v>427</v>
      </c>
      <c r="B249" s="253">
        <v>2743.58</v>
      </c>
    </row>
    <row r="250" spans="1:2" ht="12" hidden="1" customHeight="1" outlineLevel="4" x14ac:dyDescent="0.3">
      <c r="A250" s="251" t="s">
        <v>428</v>
      </c>
      <c r="B250" s="253">
        <v>475339.23</v>
      </c>
    </row>
    <row r="251" spans="1:2" ht="12" hidden="1" customHeight="1" outlineLevel="4" x14ac:dyDescent="0.3">
      <c r="A251" s="251" t="s">
        <v>429</v>
      </c>
      <c r="B251" s="253">
        <v>56154.44</v>
      </c>
    </row>
    <row r="252" spans="1:2" ht="23.25" hidden="1" customHeight="1" outlineLevel="4" x14ac:dyDescent="0.3">
      <c r="A252" s="251" t="s">
        <v>430</v>
      </c>
      <c r="B252" s="253">
        <v>3955.45</v>
      </c>
    </row>
    <row r="253" spans="1:2" ht="12" hidden="1" customHeight="1" outlineLevel="4" x14ac:dyDescent="0.3">
      <c r="A253" s="251" t="s">
        <v>431</v>
      </c>
      <c r="B253" s="254">
        <v>530.61</v>
      </c>
    </row>
    <row r="254" spans="1:2" ht="23.25" hidden="1" customHeight="1" outlineLevel="4" x14ac:dyDescent="0.3">
      <c r="A254" s="251" t="s">
        <v>432</v>
      </c>
      <c r="B254" s="253">
        <v>5776.55</v>
      </c>
    </row>
    <row r="255" spans="1:2" ht="23.25" hidden="1" customHeight="1" outlineLevel="4" x14ac:dyDescent="0.3">
      <c r="A255" s="251" t="s">
        <v>433</v>
      </c>
      <c r="B255" s="253">
        <v>4213.66</v>
      </c>
    </row>
    <row r="256" spans="1:2" ht="23.25" hidden="1" customHeight="1" outlineLevel="4" x14ac:dyDescent="0.3">
      <c r="A256" s="251" t="s">
        <v>434</v>
      </c>
      <c r="B256" s="253">
        <v>16246.26</v>
      </c>
    </row>
    <row r="257" spans="1:2" ht="23.25" hidden="1" customHeight="1" outlineLevel="4" x14ac:dyDescent="0.3">
      <c r="A257" s="251" t="s">
        <v>435</v>
      </c>
      <c r="B257" s="253">
        <v>3772.71</v>
      </c>
    </row>
    <row r="258" spans="1:2" ht="12" hidden="1" customHeight="1" outlineLevel="4" x14ac:dyDescent="0.3">
      <c r="A258" s="251" t="s">
        <v>436</v>
      </c>
      <c r="B258" s="253">
        <v>4830.8100000000004</v>
      </c>
    </row>
    <row r="259" spans="1:2" ht="12" hidden="1" customHeight="1" outlineLevel="4" x14ac:dyDescent="0.3">
      <c r="A259" s="251" t="s">
        <v>437</v>
      </c>
      <c r="B259" s="253">
        <v>4171707.76</v>
      </c>
    </row>
    <row r="260" spans="1:2" ht="23.25" hidden="1" customHeight="1" outlineLevel="4" x14ac:dyDescent="0.3">
      <c r="A260" s="251" t="s">
        <v>438</v>
      </c>
      <c r="B260" s="253">
        <v>228600.59</v>
      </c>
    </row>
    <row r="261" spans="1:2" ht="23.25" hidden="1" customHeight="1" outlineLevel="4" x14ac:dyDescent="0.3">
      <c r="A261" s="251" t="s">
        <v>439</v>
      </c>
      <c r="B261" s="253">
        <v>3312.76</v>
      </c>
    </row>
    <row r="262" spans="1:2" ht="12" hidden="1" customHeight="1" outlineLevel="4" x14ac:dyDescent="0.3">
      <c r="A262" s="251" t="s">
        <v>440</v>
      </c>
      <c r="B262" s="253">
        <v>13529.73</v>
      </c>
    </row>
    <row r="263" spans="1:2" ht="12" hidden="1" customHeight="1" outlineLevel="4" x14ac:dyDescent="0.3">
      <c r="A263" s="251" t="s">
        <v>441</v>
      </c>
      <c r="B263" s="253">
        <v>4812.1400000000003</v>
      </c>
    </row>
    <row r="264" spans="1:2" ht="34.5" hidden="1" customHeight="1" outlineLevel="4" x14ac:dyDescent="0.3">
      <c r="A264" s="251" t="s">
        <v>442</v>
      </c>
      <c r="B264" s="253">
        <v>47121.68</v>
      </c>
    </row>
    <row r="265" spans="1:2" ht="34.5" hidden="1" customHeight="1" outlineLevel="4" x14ac:dyDescent="0.3">
      <c r="A265" s="251" t="s">
        <v>443</v>
      </c>
      <c r="B265" s="253">
        <v>10604.28</v>
      </c>
    </row>
    <row r="266" spans="1:2" ht="34.5" hidden="1" customHeight="1" outlineLevel="4" x14ac:dyDescent="0.3">
      <c r="A266" s="251" t="s">
        <v>444</v>
      </c>
      <c r="B266" s="253">
        <v>16733.63</v>
      </c>
    </row>
    <row r="267" spans="1:2" ht="12" hidden="1" customHeight="1" outlineLevel="4" x14ac:dyDescent="0.3">
      <c r="A267" s="251" t="s">
        <v>446</v>
      </c>
      <c r="B267" s="253">
        <v>7415.46</v>
      </c>
    </row>
    <row r="268" spans="1:2" ht="34.5" hidden="1" customHeight="1" outlineLevel="4" x14ac:dyDescent="0.3">
      <c r="A268" s="251" t="s">
        <v>17</v>
      </c>
      <c r="B268" s="253">
        <v>34965.14</v>
      </c>
    </row>
    <row r="269" spans="1:2" ht="12" hidden="1" customHeight="1" outlineLevel="4" x14ac:dyDescent="0.3">
      <c r="A269" s="251" t="s">
        <v>447</v>
      </c>
      <c r="B269" s="253">
        <v>74269.490000000005</v>
      </c>
    </row>
    <row r="270" spans="1:2" ht="23.25" hidden="1" customHeight="1" outlineLevel="4" x14ac:dyDescent="0.3">
      <c r="A270" s="251" t="s">
        <v>448</v>
      </c>
      <c r="B270" s="254">
        <v>417.2</v>
      </c>
    </row>
    <row r="271" spans="1:2" ht="23.25" hidden="1" customHeight="1" outlineLevel="4" x14ac:dyDescent="0.3">
      <c r="A271" s="251" t="s">
        <v>450</v>
      </c>
      <c r="B271" s="253">
        <v>1361118.45</v>
      </c>
    </row>
    <row r="272" spans="1:2" ht="23.25" hidden="1" customHeight="1" outlineLevel="4" x14ac:dyDescent="0.3">
      <c r="A272" s="251" t="s">
        <v>452</v>
      </c>
      <c r="B272" s="253">
        <v>492308.23</v>
      </c>
    </row>
    <row r="273" spans="1:2" ht="23.25" hidden="1" customHeight="1" outlineLevel="4" x14ac:dyDescent="0.3">
      <c r="A273" s="251" t="s">
        <v>453</v>
      </c>
      <c r="B273" s="253">
        <v>4222.7299999999996</v>
      </c>
    </row>
    <row r="274" spans="1:2" ht="23.25" hidden="1" customHeight="1" outlineLevel="4" x14ac:dyDescent="0.3">
      <c r="A274" s="251" t="s">
        <v>454</v>
      </c>
      <c r="B274" s="253">
        <v>96141.21</v>
      </c>
    </row>
    <row r="275" spans="1:2" ht="23.25" hidden="1" customHeight="1" outlineLevel="4" x14ac:dyDescent="0.3">
      <c r="A275" s="251" t="s">
        <v>455</v>
      </c>
      <c r="B275" s="253">
        <v>134694.04999999999</v>
      </c>
    </row>
    <row r="276" spans="1:2" ht="12" hidden="1" customHeight="1" outlineLevel="4" x14ac:dyDescent="0.3">
      <c r="A276" s="251" t="s">
        <v>456</v>
      </c>
      <c r="B276" s="253">
        <v>231909.05</v>
      </c>
    </row>
    <row r="277" spans="1:2" ht="12" hidden="1" customHeight="1" outlineLevel="4" x14ac:dyDescent="0.3">
      <c r="A277" s="251" t="s">
        <v>457</v>
      </c>
      <c r="B277" s="253">
        <v>236392.53</v>
      </c>
    </row>
    <row r="278" spans="1:2" ht="23.25" hidden="1" customHeight="1" outlineLevel="4" x14ac:dyDescent="0.3">
      <c r="A278" s="251" t="s">
        <v>458</v>
      </c>
      <c r="B278" s="253">
        <v>69969.009999999995</v>
      </c>
    </row>
    <row r="279" spans="1:2" ht="12" hidden="1" customHeight="1" outlineLevel="4" x14ac:dyDescent="0.3">
      <c r="A279" s="251" t="s">
        <v>459</v>
      </c>
      <c r="B279" s="254">
        <v>570.21</v>
      </c>
    </row>
    <row r="280" spans="1:2" ht="23.25" hidden="1" customHeight="1" outlineLevel="4" x14ac:dyDescent="0.3">
      <c r="A280" s="251" t="s">
        <v>460</v>
      </c>
      <c r="B280" s="253">
        <v>68644.98</v>
      </c>
    </row>
    <row r="281" spans="1:2" ht="23.25" hidden="1" customHeight="1" outlineLevel="4" x14ac:dyDescent="0.3">
      <c r="A281" s="251" t="s">
        <v>461</v>
      </c>
      <c r="B281" s="253">
        <v>7943.05</v>
      </c>
    </row>
    <row r="282" spans="1:2" ht="12" hidden="1" customHeight="1" outlineLevel="4" x14ac:dyDescent="0.3">
      <c r="A282" s="251" t="s">
        <v>462</v>
      </c>
      <c r="B282" s="253">
        <v>1718.98</v>
      </c>
    </row>
    <row r="283" spans="1:2" ht="23.25" hidden="1" customHeight="1" outlineLevel="4" x14ac:dyDescent="0.3">
      <c r="A283" s="251" t="s">
        <v>463</v>
      </c>
      <c r="B283" s="253">
        <v>4402.41</v>
      </c>
    </row>
    <row r="284" spans="1:2" ht="34.5" hidden="1" customHeight="1" outlineLevel="4" x14ac:dyDescent="0.3">
      <c r="A284" s="251" t="s">
        <v>464</v>
      </c>
      <c r="B284" s="254">
        <v>250.97</v>
      </c>
    </row>
    <row r="285" spans="1:2" ht="34.5" hidden="1" customHeight="1" outlineLevel="4" x14ac:dyDescent="0.3">
      <c r="A285" s="251" t="s">
        <v>465</v>
      </c>
      <c r="B285" s="253">
        <v>298880.55</v>
      </c>
    </row>
    <row r="286" spans="1:2" ht="12" hidden="1" customHeight="1" outlineLevel="4" x14ac:dyDescent="0.3">
      <c r="A286" s="251" t="s">
        <v>466</v>
      </c>
      <c r="B286" s="253">
        <v>1109.22</v>
      </c>
    </row>
    <row r="287" spans="1:2" ht="34.5" hidden="1" customHeight="1" outlineLevel="4" x14ac:dyDescent="0.3">
      <c r="A287" s="251" t="s">
        <v>471</v>
      </c>
      <c r="B287" s="253">
        <v>2500</v>
      </c>
    </row>
    <row r="288" spans="1:2" ht="34.5" hidden="1" customHeight="1" outlineLevel="4" x14ac:dyDescent="0.3">
      <c r="A288" s="251" t="s">
        <v>467</v>
      </c>
      <c r="B288" s="254">
        <v>13.15</v>
      </c>
    </row>
    <row r="289" spans="1:3" ht="48.75" customHeight="1" outlineLevel="2" collapsed="1" x14ac:dyDescent="0.3">
      <c r="A289" s="247" t="s">
        <v>472</v>
      </c>
      <c r="B289" s="248">
        <v>76732586.760000005</v>
      </c>
    </row>
    <row r="290" spans="1:3" ht="34.5" customHeight="1" outlineLevel="3" x14ac:dyDescent="0.3">
      <c r="A290" s="249" t="s">
        <v>420</v>
      </c>
      <c r="B290" s="250">
        <v>76732586.760000005</v>
      </c>
    </row>
    <row r="291" spans="1:3" ht="12" customHeight="1" outlineLevel="4" x14ac:dyDescent="0.3">
      <c r="A291" s="251" t="s">
        <v>421</v>
      </c>
      <c r="B291" s="252"/>
    </row>
    <row r="292" spans="1:3" ht="23.25" customHeight="1" outlineLevel="4" x14ac:dyDescent="0.3">
      <c r="A292" s="251" t="s">
        <v>422</v>
      </c>
      <c r="B292" s="253">
        <v>2411990.62</v>
      </c>
      <c r="C292" t="s">
        <v>174</v>
      </c>
    </row>
    <row r="293" spans="1:3" ht="23.25" customHeight="1" outlineLevel="4" x14ac:dyDescent="0.3">
      <c r="A293" s="251" t="s">
        <v>423</v>
      </c>
      <c r="B293" s="253">
        <v>131884.26999999999</v>
      </c>
      <c r="C293" t="s">
        <v>407</v>
      </c>
    </row>
    <row r="294" spans="1:3" ht="23.25" customHeight="1" outlineLevel="4" x14ac:dyDescent="0.3">
      <c r="A294" s="251" t="s">
        <v>424</v>
      </c>
      <c r="B294" s="253">
        <v>414476.79999999999</v>
      </c>
      <c r="C294" t="s">
        <v>407</v>
      </c>
    </row>
    <row r="295" spans="1:3" ht="23.25" customHeight="1" outlineLevel="4" x14ac:dyDescent="0.3">
      <c r="A295" s="251" t="s">
        <v>425</v>
      </c>
      <c r="B295" s="253">
        <v>24000</v>
      </c>
      <c r="C295" t="s">
        <v>147</v>
      </c>
    </row>
    <row r="296" spans="1:3" ht="12" customHeight="1" outlineLevel="4" x14ac:dyDescent="0.3">
      <c r="A296" s="251" t="s">
        <v>427</v>
      </c>
      <c r="B296" s="253">
        <v>668060.46</v>
      </c>
      <c r="C296" t="s">
        <v>4</v>
      </c>
    </row>
    <row r="297" spans="1:3" ht="12" customHeight="1" outlineLevel="4" x14ac:dyDescent="0.3">
      <c r="A297" s="251" t="s">
        <v>428</v>
      </c>
      <c r="B297" s="253">
        <v>875267.51</v>
      </c>
      <c r="C297" t="s">
        <v>146</v>
      </c>
    </row>
    <row r="298" spans="1:3" ht="12" customHeight="1" outlineLevel="4" x14ac:dyDescent="0.3">
      <c r="A298" s="251" t="s">
        <v>429</v>
      </c>
      <c r="B298" s="253">
        <v>102908.45</v>
      </c>
      <c r="C298" t="s">
        <v>397</v>
      </c>
    </row>
    <row r="299" spans="1:3" ht="23.25" customHeight="1" outlineLevel="4" x14ac:dyDescent="0.3">
      <c r="A299" s="251" t="s">
        <v>430</v>
      </c>
      <c r="B299" s="253">
        <v>34780.14</v>
      </c>
      <c r="C299" t="s">
        <v>4</v>
      </c>
    </row>
    <row r="300" spans="1:3" ht="12" customHeight="1" outlineLevel="4" x14ac:dyDescent="0.3">
      <c r="A300" s="251" t="s">
        <v>431</v>
      </c>
      <c r="B300" s="253">
        <v>4665.63</v>
      </c>
      <c r="C300" t="s">
        <v>4</v>
      </c>
    </row>
    <row r="301" spans="1:3" ht="23.25" customHeight="1" outlineLevel="4" x14ac:dyDescent="0.3">
      <c r="A301" s="251" t="s">
        <v>432</v>
      </c>
      <c r="B301" s="253">
        <v>50792.97</v>
      </c>
      <c r="C301" t="s">
        <v>4</v>
      </c>
    </row>
    <row r="302" spans="1:3" ht="23.25" customHeight="1" outlineLevel="4" x14ac:dyDescent="0.3">
      <c r="A302" s="251" t="s">
        <v>433</v>
      </c>
      <c r="B302" s="253">
        <v>37050.58</v>
      </c>
      <c r="C302" t="s">
        <v>4</v>
      </c>
    </row>
    <row r="303" spans="1:3" ht="23.25" customHeight="1" outlineLevel="4" x14ac:dyDescent="0.3">
      <c r="A303" s="251" t="s">
        <v>434</v>
      </c>
      <c r="B303" s="253">
        <v>174507.91</v>
      </c>
      <c r="C303" t="s">
        <v>4</v>
      </c>
    </row>
    <row r="304" spans="1:3" ht="23.25" customHeight="1" outlineLevel="4" x14ac:dyDescent="0.3">
      <c r="A304" s="251" t="s">
        <v>435</v>
      </c>
      <c r="B304" s="253">
        <v>33173.370000000003</v>
      </c>
      <c r="C304" t="s">
        <v>4</v>
      </c>
    </row>
    <row r="305" spans="1:3" ht="12" customHeight="1" outlineLevel="4" x14ac:dyDescent="0.3">
      <c r="A305" s="251" t="s">
        <v>436</v>
      </c>
      <c r="B305" s="253">
        <v>42477.18</v>
      </c>
      <c r="C305" t="s">
        <v>4</v>
      </c>
    </row>
    <row r="306" spans="1:3" ht="12" customHeight="1" outlineLevel="4" x14ac:dyDescent="0.3">
      <c r="A306" s="251" t="s">
        <v>437</v>
      </c>
      <c r="B306" s="253">
        <v>21031561.530000001</v>
      </c>
      <c r="C306" t="s">
        <v>15</v>
      </c>
    </row>
    <row r="307" spans="1:3" ht="23.25" customHeight="1" outlineLevel="4" x14ac:dyDescent="0.3">
      <c r="A307" s="251" t="s">
        <v>438</v>
      </c>
      <c r="B307" s="253">
        <v>1053582.19</v>
      </c>
    </row>
    <row r="308" spans="1:3" ht="23.25" customHeight="1" outlineLevel="4" x14ac:dyDescent="0.3">
      <c r="A308" s="251" t="s">
        <v>439</v>
      </c>
      <c r="B308" s="253">
        <v>19085.27</v>
      </c>
    </row>
    <row r="309" spans="1:3" ht="12" customHeight="1" outlineLevel="4" x14ac:dyDescent="0.3">
      <c r="A309" s="251" t="s">
        <v>440</v>
      </c>
      <c r="B309" s="253">
        <v>80787.399999999994</v>
      </c>
      <c r="C309" t="s">
        <v>4</v>
      </c>
    </row>
    <row r="310" spans="1:3" ht="12" customHeight="1" outlineLevel="4" x14ac:dyDescent="0.3">
      <c r="A310" s="251" t="s">
        <v>441</v>
      </c>
      <c r="B310" s="253">
        <v>25742.85</v>
      </c>
      <c r="C310" t="s">
        <v>4</v>
      </c>
    </row>
    <row r="311" spans="1:3" ht="23.25" customHeight="1" outlineLevel="4" x14ac:dyDescent="0.3">
      <c r="A311" s="251" t="s">
        <v>473</v>
      </c>
      <c r="B311" s="253">
        <v>306400</v>
      </c>
      <c r="C311" t="s">
        <v>149</v>
      </c>
    </row>
    <row r="312" spans="1:3" ht="34.5" customHeight="1" outlineLevel="4" x14ac:dyDescent="0.3">
      <c r="A312" s="251" t="s">
        <v>442</v>
      </c>
      <c r="B312" s="253">
        <v>224904.37</v>
      </c>
      <c r="C312" t="s">
        <v>4</v>
      </c>
    </row>
    <row r="313" spans="1:3" ht="34.5" customHeight="1" outlineLevel="4" x14ac:dyDescent="0.3">
      <c r="A313" s="251" t="s">
        <v>443</v>
      </c>
      <c r="B313" s="253">
        <v>115412.27</v>
      </c>
      <c r="C313" t="s">
        <v>31</v>
      </c>
    </row>
    <row r="314" spans="1:3" ht="34.5" customHeight="1" outlineLevel="4" x14ac:dyDescent="0.3">
      <c r="A314" s="251" t="s">
        <v>444</v>
      </c>
      <c r="B314" s="253">
        <v>84251.02</v>
      </c>
      <c r="C314" t="s">
        <v>4</v>
      </c>
    </row>
    <row r="315" spans="1:3" ht="34.5" customHeight="1" outlineLevel="4" x14ac:dyDescent="0.3">
      <c r="A315" s="251" t="s">
        <v>445</v>
      </c>
      <c r="B315" s="253">
        <v>368500</v>
      </c>
      <c r="C315" t="s">
        <v>146</v>
      </c>
    </row>
    <row r="316" spans="1:3" ht="12" customHeight="1" outlineLevel="4" x14ac:dyDescent="0.3">
      <c r="A316" s="251" t="s">
        <v>474</v>
      </c>
      <c r="B316" s="253">
        <v>24076</v>
      </c>
    </row>
    <row r="317" spans="1:3" ht="12" customHeight="1" outlineLevel="4" x14ac:dyDescent="0.3">
      <c r="A317" s="251" t="s">
        <v>446</v>
      </c>
      <c r="B317" s="253">
        <v>32425.08</v>
      </c>
      <c r="C317" t="s">
        <v>33</v>
      </c>
    </row>
    <row r="318" spans="1:3" ht="34.5" customHeight="1" outlineLevel="4" x14ac:dyDescent="0.3">
      <c r="A318" s="251" t="s">
        <v>17</v>
      </c>
      <c r="B318" s="253">
        <v>602666.56000000006</v>
      </c>
      <c r="C318" t="s">
        <v>17</v>
      </c>
    </row>
    <row r="319" spans="1:3" ht="12" customHeight="1" outlineLevel="4" x14ac:dyDescent="0.3">
      <c r="A319" s="251" t="s">
        <v>447</v>
      </c>
      <c r="B319" s="253">
        <v>316099.38</v>
      </c>
      <c r="C319" t="s">
        <v>388</v>
      </c>
    </row>
    <row r="320" spans="1:3" ht="23.25" customHeight="1" outlineLevel="4" x14ac:dyDescent="0.3">
      <c r="A320" s="251" t="s">
        <v>448</v>
      </c>
      <c r="B320" s="253">
        <v>26338.78</v>
      </c>
      <c r="C320" t="s">
        <v>21</v>
      </c>
    </row>
    <row r="321" spans="1:3" ht="23.25" customHeight="1" outlineLevel="4" x14ac:dyDescent="0.3">
      <c r="A321" s="251" t="s">
        <v>449</v>
      </c>
      <c r="B321" s="253">
        <v>250000</v>
      </c>
      <c r="C321" t="s">
        <v>150</v>
      </c>
    </row>
    <row r="322" spans="1:3" ht="23.25" customHeight="1" outlineLevel="4" x14ac:dyDescent="0.3">
      <c r="A322" s="251" t="s">
        <v>450</v>
      </c>
      <c r="B322" s="253">
        <v>95683.35</v>
      </c>
      <c r="C322" t="s">
        <v>4</v>
      </c>
    </row>
    <row r="323" spans="1:3" ht="23.25" customHeight="1" outlineLevel="4" x14ac:dyDescent="0.3">
      <c r="A323" s="251" t="s">
        <v>475</v>
      </c>
      <c r="B323" s="253">
        <v>55348.12</v>
      </c>
      <c r="C323" t="s">
        <v>4</v>
      </c>
    </row>
    <row r="324" spans="1:3" ht="34.5" customHeight="1" outlineLevel="4" x14ac:dyDescent="0.3">
      <c r="A324" s="251" t="s">
        <v>476</v>
      </c>
      <c r="B324" s="253">
        <v>56050</v>
      </c>
      <c r="C324" t="s">
        <v>4</v>
      </c>
    </row>
    <row r="325" spans="1:3" ht="23.25" customHeight="1" outlineLevel="4" x14ac:dyDescent="0.3">
      <c r="A325" s="251" t="s">
        <v>452</v>
      </c>
      <c r="B325" s="253">
        <v>2785618.17</v>
      </c>
    </row>
    <row r="326" spans="1:3" ht="23.25" customHeight="1" outlineLevel="4" x14ac:dyDescent="0.3">
      <c r="A326" s="251" t="s">
        <v>477</v>
      </c>
      <c r="B326" s="253">
        <v>952229.67</v>
      </c>
      <c r="C326" t="s">
        <v>387</v>
      </c>
    </row>
    <row r="327" spans="1:3" ht="23.25" customHeight="1" outlineLevel="4" x14ac:dyDescent="0.3">
      <c r="A327" s="251" t="s">
        <v>453</v>
      </c>
      <c r="B327" s="253">
        <v>188252.27</v>
      </c>
      <c r="C327" t="s">
        <v>387</v>
      </c>
    </row>
    <row r="328" spans="1:3" ht="12" customHeight="1" outlineLevel="4" x14ac:dyDescent="0.3">
      <c r="A328" s="251" t="s">
        <v>478</v>
      </c>
      <c r="B328" s="254">
        <v>696.43</v>
      </c>
      <c r="C328" t="s">
        <v>387</v>
      </c>
    </row>
    <row r="329" spans="1:3" ht="23.25" customHeight="1" outlineLevel="4" x14ac:dyDescent="0.3">
      <c r="A329" s="251" t="s">
        <v>454</v>
      </c>
      <c r="B329" s="253">
        <v>847247.8</v>
      </c>
      <c r="C329" t="s">
        <v>387</v>
      </c>
    </row>
    <row r="330" spans="1:3" ht="23.25" customHeight="1" outlineLevel="4" x14ac:dyDescent="0.3">
      <c r="A330" s="251" t="s">
        <v>479</v>
      </c>
      <c r="B330" s="253">
        <v>9608936</v>
      </c>
    </row>
    <row r="331" spans="1:3" ht="23.25" customHeight="1" outlineLevel="4" x14ac:dyDescent="0.3">
      <c r="A331" s="251" t="s">
        <v>455</v>
      </c>
      <c r="B331" s="253">
        <v>562981.15</v>
      </c>
      <c r="C331" t="s">
        <v>16</v>
      </c>
    </row>
    <row r="332" spans="1:3" ht="12" customHeight="1" outlineLevel="4" x14ac:dyDescent="0.3">
      <c r="A332" s="251" t="s">
        <v>456</v>
      </c>
      <c r="B332" s="253">
        <v>1288411.42</v>
      </c>
      <c r="C332" t="s">
        <v>16</v>
      </c>
    </row>
    <row r="333" spans="1:3" ht="12" customHeight="1" outlineLevel="4" x14ac:dyDescent="0.3">
      <c r="A333" s="251" t="s">
        <v>457</v>
      </c>
      <c r="B333" s="253">
        <v>1122619.05</v>
      </c>
      <c r="C333" t="s">
        <v>31</v>
      </c>
    </row>
    <row r="334" spans="1:3" ht="23.25" customHeight="1" outlineLevel="4" x14ac:dyDescent="0.3">
      <c r="A334" s="251" t="s">
        <v>458</v>
      </c>
      <c r="B334" s="253">
        <v>82204.39</v>
      </c>
      <c r="C334" t="s">
        <v>31</v>
      </c>
    </row>
    <row r="335" spans="1:3" ht="12" customHeight="1" outlineLevel="4" x14ac:dyDescent="0.3">
      <c r="A335" s="251" t="s">
        <v>459</v>
      </c>
      <c r="B335" s="253">
        <v>2731.2</v>
      </c>
      <c r="C335" t="s">
        <v>31</v>
      </c>
    </row>
    <row r="336" spans="1:3" ht="23.25" customHeight="1" outlineLevel="4" x14ac:dyDescent="0.3">
      <c r="A336" s="251" t="s">
        <v>480</v>
      </c>
      <c r="B336" s="253">
        <v>18683.36</v>
      </c>
      <c r="C336" t="s">
        <v>31</v>
      </c>
    </row>
    <row r="337" spans="1:3" ht="23.25" customHeight="1" outlineLevel="4" x14ac:dyDescent="0.3">
      <c r="A337" s="251" t="s">
        <v>460</v>
      </c>
      <c r="B337" s="253">
        <v>330969.86</v>
      </c>
      <c r="C337" t="s">
        <v>31</v>
      </c>
    </row>
    <row r="338" spans="1:3" ht="23.25" customHeight="1" outlineLevel="4" x14ac:dyDescent="0.3">
      <c r="A338" s="251" t="s">
        <v>461</v>
      </c>
      <c r="B338" s="253">
        <v>38047.370000000003</v>
      </c>
      <c r="C338" t="s">
        <v>32</v>
      </c>
    </row>
    <row r="339" spans="1:3" ht="12" customHeight="1" outlineLevel="4" x14ac:dyDescent="0.3">
      <c r="A339" s="251" t="s">
        <v>462</v>
      </c>
      <c r="B339" s="253">
        <v>1875.71</v>
      </c>
      <c r="C339" t="s">
        <v>4</v>
      </c>
    </row>
    <row r="340" spans="1:3" ht="23.25" customHeight="1" outlineLevel="4" x14ac:dyDescent="0.3">
      <c r="A340" s="251" t="s">
        <v>463</v>
      </c>
      <c r="B340" s="253">
        <v>313841.78999999998</v>
      </c>
      <c r="C340" t="s">
        <v>4</v>
      </c>
    </row>
    <row r="341" spans="1:3" ht="34.5" customHeight="1" outlineLevel="4" x14ac:dyDescent="0.3">
      <c r="A341" s="251" t="s">
        <v>464</v>
      </c>
      <c r="B341" s="253">
        <v>2038495.89</v>
      </c>
      <c r="C341" t="s">
        <v>148</v>
      </c>
    </row>
    <row r="342" spans="1:3" ht="34.5" customHeight="1" outlineLevel="4" x14ac:dyDescent="0.3">
      <c r="A342" s="251" t="s">
        <v>465</v>
      </c>
      <c r="B342" s="253">
        <v>1383938.88</v>
      </c>
      <c r="C342" t="s">
        <v>4</v>
      </c>
    </row>
    <row r="343" spans="1:3" ht="12" customHeight="1" outlineLevel="4" x14ac:dyDescent="0.3">
      <c r="A343" s="251" t="s">
        <v>466</v>
      </c>
      <c r="B343" s="253">
        <v>3932.93</v>
      </c>
    </row>
    <row r="344" spans="1:3" ht="34.5" customHeight="1" outlineLevel="4" x14ac:dyDescent="0.3">
      <c r="A344" s="251" t="s">
        <v>471</v>
      </c>
      <c r="B344" s="253">
        <v>6150</v>
      </c>
      <c r="C344" t="s">
        <v>4</v>
      </c>
    </row>
    <row r="345" spans="1:3" ht="34.5" customHeight="1" outlineLevel="4" x14ac:dyDescent="0.3">
      <c r="A345" s="251" t="s">
        <v>467</v>
      </c>
      <c r="B345" s="254">
        <v>79.19</v>
      </c>
    </row>
    <row r="346" spans="1:3" ht="12" customHeight="1" outlineLevel="4" x14ac:dyDescent="0.3">
      <c r="A346" s="251" t="s">
        <v>481</v>
      </c>
      <c r="B346" s="253">
        <v>25379694.170000002</v>
      </c>
      <c r="C346" t="s">
        <v>9</v>
      </c>
    </row>
    <row r="347" spans="1:3" ht="36.75" hidden="1" customHeight="1" outlineLevel="2" x14ac:dyDescent="0.3">
      <c r="A347" s="247" t="s">
        <v>482</v>
      </c>
      <c r="B347" s="248">
        <v>490862739.91000003</v>
      </c>
    </row>
    <row r="348" spans="1:3" ht="23.25" hidden="1" customHeight="1" outlineLevel="3" x14ac:dyDescent="0.3">
      <c r="A348" s="249" t="s">
        <v>469</v>
      </c>
      <c r="B348" s="250">
        <v>490862739.91000003</v>
      </c>
    </row>
    <row r="349" spans="1:3" ht="12" hidden="1" customHeight="1" outlineLevel="4" x14ac:dyDescent="0.3">
      <c r="A349" s="251" t="s">
        <v>421</v>
      </c>
      <c r="B349" s="252"/>
    </row>
    <row r="350" spans="1:3" ht="34.5" hidden="1" customHeight="1" outlineLevel="4" x14ac:dyDescent="0.3">
      <c r="A350" s="251" t="s">
        <v>470</v>
      </c>
      <c r="B350" s="253">
        <v>3292.1</v>
      </c>
    </row>
    <row r="351" spans="1:3" ht="23.25" hidden="1" customHeight="1" outlineLevel="4" x14ac:dyDescent="0.3">
      <c r="A351" s="251" t="s">
        <v>422</v>
      </c>
      <c r="B351" s="253">
        <v>12941309.91</v>
      </c>
    </row>
    <row r="352" spans="1:3" ht="23.25" hidden="1" customHeight="1" outlineLevel="4" x14ac:dyDescent="0.3">
      <c r="A352" s="251" t="s">
        <v>423</v>
      </c>
      <c r="B352" s="253">
        <v>416328.62</v>
      </c>
    </row>
    <row r="353" spans="1:2" ht="23.25" hidden="1" customHeight="1" outlineLevel="4" x14ac:dyDescent="0.3">
      <c r="A353" s="251" t="s">
        <v>425</v>
      </c>
      <c r="B353" s="253">
        <v>2489742.84</v>
      </c>
    </row>
    <row r="354" spans="1:2" ht="12" hidden="1" customHeight="1" outlineLevel="4" x14ac:dyDescent="0.3">
      <c r="A354" s="251" t="s">
        <v>427</v>
      </c>
      <c r="B354" s="253">
        <v>6478425.9800000004</v>
      </c>
    </row>
    <row r="355" spans="1:2" ht="12" hidden="1" customHeight="1" outlineLevel="4" x14ac:dyDescent="0.3">
      <c r="A355" s="251" t="s">
        <v>428</v>
      </c>
      <c r="B355" s="253">
        <v>1543665.54</v>
      </c>
    </row>
    <row r="356" spans="1:2" ht="12" hidden="1" customHeight="1" outlineLevel="4" x14ac:dyDescent="0.3">
      <c r="A356" s="251" t="s">
        <v>429</v>
      </c>
      <c r="B356" s="253">
        <v>977668.09</v>
      </c>
    </row>
    <row r="357" spans="1:2" ht="23.25" hidden="1" customHeight="1" outlineLevel="4" x14ac:dyDescent="0.3">
      <c r="A357" s="251" t="s">
        <v>430</v>
      </c>
      <c r="B357" s="253">
        <v>93547.839999999997</v>
      </c>
    </row>
    <row r="358" spans="1:2" ht="12" hidden="1" customHeight="1" outlineLevel="4" x14ac:dyDescent="0.3">
      <c r="A358" s="251" t="s">
        <v>431</v>
      </c>
      <c r="B358" s="253">
        <v>12549.09</v>
      </c>
    </row>
    <row r="359" spans="1:2" ht="23.25" hidden="1" customHeight="1" outlineLevel="4" x14ac:dyDescent="0.3">
      <c r="A359" s="251" t="s">
        <v>432</v>
      </c>
      <c r="B359" s="253">
        <v>136617.42000000001</v>
      </c>
    </row>
    <row r="360" spans="1:2" ht="23.25" hidden="1" customHeight="1" outlineLevel="4" x14ac:dyDescent="0.3">
      <c r="A360" s="251" t="s">
        <v>433</v>
      </c>
      <c r="B360" s="253">
        <v>99654.62</v>
      </c>
    </row>
    <row r="361" spans="1:2" ht="23.25" hidden="1" customHeight="1" outlineLevel="4" x14ac:dyDescent="0.3">
      <c r="A361" s="251" t="s">
        <v>434</v>
      </c>
      <c r="B361" s="253">
        <v>75107.009999999995</v>
      </c>
    </row>
    <row r="362" spans="1:2" ht="23.25" hidden="1" customHeight="1" outlineLevel="4" x14ac:dyDescent="0.3">
      <c r="A362" s="251" t="s">
        <v>435</v>
      </c>
      <c r="B362" s="253">
        <v>89226.12</v>
      </c>
    </row>
    <row r="363" spans="1:2" ht="12" hidden="1" customHeight="1" outlineLevel="4" x14ac:dyDescent="0.3">
      <c r="A363" s="251" t="s">
        <v>436</v>
      </c>
      <c r="B363" s="253">
        <v>114250.51</v>
      </c>
    </row>
    <row r="364" spans="1:2" ht="12" hidden="1" customHeight="1" outlineLevel="4" x14ac:dyDescent="0.3">
      <c r="A364" s="251" t="s">
        <v>437</v>
      </c>
      <c r="B364" s="253">
        <v>67894933.420000002</v>
      </c>
    </row>
    <row r="365" spans="1:2" ht="23.25" hidden="1" customHeight="1" outlineLevel="4" x14ac:dyDescent="0.3">
      <c r="A365" s="251" t="s">
        <v>438</v>
      </c>
      <c r="B365" s="253">
        <v>2937801.99</v>
      </c>
    </row>
    <row r="366" spans="1:2" ht="23.25" hidden="1" customHeight="1" outlineLevel="4" x14ac:dyDescent="0.3">
      <c r="A366" s="251" t="s">
        <v>439</v>
      </c>
      <c r="B366" s="253">
        <v>164750.17000000001</v>
      </c>
    </row>
    <row r="367" spans="1:2" ht="12" hidden="1" customHeight="1" outlineLevel="4" x14ac:dyDescent="0.3">
      <c r="A367" s="251" t="s">
        <v>440</v>
      </c>
      <c r="B367" s="253">
        <v>418717.65</v>
      </c>
    </row>
    <row r="368" spans="1:2" ht="12" hidden="1" customHeight="1" outlineLevel="4" x14ac:dyDescent="0.3">
      <c r="A368" s="251" t="s">
        <v>441</v>
      </c>
      <c r="B368" s="253">
        <v>76620.87</v>
      </c>
    </row>
    <row r="369" spans="1:2" ht="23.25" hidden="1" customHeight="1" outlineLevel="4" x14ac:dyDescent="0.3">
      <c r="A369" s="251" t="s">
        <v>30</v>
      </c>
      <c r="B369" s="253">
        <v>377285.71</v>
      </c>
    </row>
    <row r="370" spans="1:2" ht="23.25" hidden="1" customHeight="1" outlineLevel="4" x14ac:dyDescent="0.3">
      <c r="A370" s="251" t="s">
        <v>473</v>
      </c>
      <c r="B370" s="253">
        <v>142673.76</v>
      </c>
    </row>
    <row r="371" spans="1:2" ht="34.5" hidden="1" customHeight="1" outlineLevel="4" x14ac:dyDescent="0.3">
      <c r="A371" s="251" t="s">
        <v>442</v>
      </c>
      <c r="B371" s="253">
        <v>944439.27</v>
      </c>
    </row>
    <row r="372" spans="1:2" ht="34.5" hidden="1" customHeight="1" outlineLevel="4" x14ac:dyDescent="0.3">
      <c r="A372" s="251" t="s">
        <v>443</v>
      </c>
      <c r="B372" s="253">
        <v>135505.53</v>
      </c>
    </row>
    <row r="373" spans="1:2" ht="34.5" hidden="1" customHeight="1" outlineLevel="4" x14ac:dyDescent="0.3">
      <c r="A373" s="251" t="s">
        <v>444</v>
      </c>
      <c r="B373" s="253">
        <v>209813.89</v>
      </c>
    </row>
    <row r="374" spans="1:2" ht="34.5" hidden="1" customHeight="1" outlineLevel="4" x14ac:dyDescent="0.3">
      <c r="A374" s="251" t="s">
        <v>445</v>
      </c>
      <c r="B374" s="253">
        <v>1444364.29</v>
      </c>
    </row>
    <row r="375" spans="1:2" ht="12" hidden="1" customHeight="1" outlineLevel="4" x14ac:dyDescent="0.3">
      <c r="A375" s="251" t="s">
        <v>474</v>
      </c>
      <c r="B375" s="253">
        <v>22725</v>
      </c>
    </row>
    <row r="376" spans="1:2" ht="12" hidden="1" customHeight="1" outlineLevel="4" x14ac:dyDescent="0.3">
      <c r="A376" s="251" t="s">
        <v>446</v>
      </c>
      <c r="B376" s="253">
        <v>90059.53</v>
      </c>
    </row>
    <row r="377" spans="1:2" ht="34.5" hidden="1" customHeight="1" outlineLevel="4" x14ac:dyDescent="0.3">
      <c r="A377" s="251" t="s">
        <v>17</v>
      </c>
      <c r="B377" s="253">
        <v>2232768.42</v>
      </c>
    </row>
    <row r="378" spans="1:2" ht="12" hidden="1" customHeight="1" outlineLevel="4" x14ac:dyDescent="0.3">
      <c r="A378" s="251" t="s">
        <v>447</v>
      </c>
      <c r="B378" s="253">
        <v>1184887.81</v>
      </c>
    </row>
    <row r="379" spans="1:2" ht="23.25" hidden="1" customHeight="1" outlineLevel="4" x14ac:dyDescent="0.3">
      <c r="A379" s="251" t="s">
        <v>448</v>
      </c>
      <c r="B379" s="253">
        <v>170882.35</v>
      </c>
    </row>
    <row r="380" spans="1:2" ht="23.25" hidden="1" customHeight="1" outlineLevel="4" x14ac:dyDescent="0.3">
      <c r="A380" s="251" t="s">
        <v>483</v>
      </c>
      <c r="B380" s="253">
        <v>2544.64</v>
      </c>
    </row>
    <row r="381" spans="1:2" ht="23.25" hidden="1" customHeight="1" outlineLevel="4" x14ac:dyDescent="0.3">
      <c r="A381" s="251" t="s">
        <v>449</v>
      </c>
      <c r="B381" s="253">
        <v>2080000</v>
      </c>
    </row>
    <row r="382" spans="1:2" ht="23.25" hidden="1" customHeight="1" outlineLevel="4" x14ac:dyDescent="0.3">
      <c r="A382" s="251" t="s">
        <v>450</v>
      </c>
      <c r="B382" s="253">
        <v>7978127.75</v>
      </c>
    </row>
    <row r="383" spans="1:2" ht="23.25" hidden="1" customHeight="1" outlineLevel="4" x14ac:dyDescent="0.3">
      <c r="A383" s="251" t="s">
        <v>451</v>
      </c>
      <c r="B383" s="253">
        <v>837348.23</v>
      </c>
    </row>
    <row r="384" spans="1:2" ht="23.25" hidden="1" customHeight="1" outlineLevel="4" x14ac:dyDescent="0.3">
      <c r="A384" s="251" t="s">
        <v>475</v>
      </c>
      <c r="B384" s="253">
        <v>103431.24</v>
      </c>
    </row>
    <row r="385" spans="1:2" ht="34.5" hidden="1" customHeight="1" outlineLevel="4" x14ac:dyDescent="0.3">
      <c r="A385" s="251" t="s">
        <v>476</v>
      </c>
      <c r="B385" s="253">
        <v>6000</v>
      </c>
    </row>
    <row r="386" spans="1:2" ht="23.25" hidden="1" customHeight="1" outlineLevel="4" x14ac:dyDescent="0.3">
      <c r="A386" s="251" t="s">
        <v>452</v>
      </c>
      <c r="B386" s="253">
        <v>5713571.71</v>
      </c>
    </row>
    <row r="387" spans="1:2" ht="23.25" hidden="1" customHeight="1" outlineLevel="4" x14ac:dyDescent="0.3">
      <c r="A387" s="251" t="s">
        <v>477</v>
      </c>
      <c r="B387" s="253">
        <v>2680205.48</v>
      </c>
    </row>
    <row r="388" spans="1:2" ht="23.25" hidden="1" customHeight="1" outlineLevel="4" x14ac:dyDescent="0.3">
      <c r="A388" s="251" t="s">
        <v>453</v>
      </c>
      <c r="B388" s="253">
        <v>1208902.3999999999</v>
      </c>
    </row>
    <row r="389" spans="1:2" ht="12" hidden="1" customHeight="1" outlineLevel="4" x14ac:dyDescent="0.3">
      <c r="A389" s="251" t="s">
        <v>478</v>
      </c>
      <c r="B389" s="253">
        <v>92796.87</v>
      </c>
    </row>
    <row r="390" spans="1:2" ht="23.25" hidden="1" customHeight="1" outlineLevel="4" x14ac:dyDescent="0.3">
      <c r="A390" s="251" t="s">
        <v>454</v>
      </c>
      <c r="B390" s="253">
        <v>3610844.17</v>
      </c>
    </row>
    <row r="391" spans="1:2" ht="23.25" hidden="1" customHeight="1" outlineLevel="4" x14ac:dyDescent="0.3">
      <c r="A391" s="251" t="s">
        <v>479</v>
      </c>
      <c r="B391" s="253">
        <v>38850603.579999998</v>
      </c>
    </row>
    <row r="392" spans="1:2" ht="23.25" hidden="1" customHeight="1" outlineLevel="4" x14ac:dyDescent="0.3">
      <c r="A392" s="251" t="s">
        <v>455</v>
      </c>
      <c r="B392" s="253">
        <v>2134503.2400000002</v>
      </c>
    </row>
    <row r="393" spans="1:2" ht="12" hidden="1" customHeight="1" outlineLevel="4" x14ac:dyDescent="0.3">
      <c r="A393" s="251" t="s">
        <v>456</v>
      </c>
      <c r="B393" s="253">
        <v>3767388.69</v>
      </c>
    </row>
    <row r="394" spans="1:2" ht="12" hidden="1" customHeight="1" outlineLevel="4" x14ac:dyDescent="0.3">
      <c r="A394" s="251" t="s">
        <v>457</v>
      </c>
      <c r="B394" s="253">
        <v>3595875.32</v>
      </c>
    </row>
    <row r="395" spans="1:2" ht="23.25" hidden="1" customHeight="1" outlineLevel="4" x14ac:dyDescent="0.3">
      <c r="A395" s="251" t="s">
        <v>458</v>
      </c>
      <c r="B395" s="253">
        <v>931939.88</v>
      </c>
    </row>
    <row r="396" spans="1:2" ht="12" hidden="1" customHeight="1" outlineLevel="4" x14ac:dyDescent="0.3">
      <c r="A396" s="251" t="s">
        <v>459</v>
      </c>
      <c r="B396" s="253">
        <v>8748.2900000000009</v>
      </c>
    </row>
    <row r="397" spans="1:2" ht="23.25" hidden="1" customHeight="1" outlineLevel="4" x14ac:dyDescent="0.3">
      <c r="A397" s="251" t="s">
        <v>480</v>
      </c>
      <c r="B397" s="253">
        <v>2250.23</v>
      </c>
    </row>
    <row r="398" spans="1:2" ht="23.25" hidden="1" customHeight="1" outlineLevel="4" x14ac:dyDescent="0.3">
      <c r="A398" s="251" t="s">
        <v>460</v>
      </c>
      <c r="B398" s="253">
        <v>857142.5</v>
      </c>
    </row>
    <row r="399" spans="1:2" ht="23.25" hidden="1" customHeight="1" outlineLevel="4" x14ac:dyDescent="0.3">
      <c r="A399" s="251" t="s">
        <v>461</v>
      </c>
      <c r="B399" s="253">
        <v>121869.34</v>
      </c>
    </row>
    <row r="400" spans="1:2" ht="12" hidden="1" customHeight="1" outlineLevel="4" x14ac:dyDescent="0.3">
      <c r="A400" s="251" t="s">
        <v>462</v>
      </c>
      <c r="B400" s="253">
        <v>5870.36</v>
      </c>
    </row>
    <row r="401" spans="1:2" ht="23.25" hidden="1" customHeight="1" outlineLevel="4" x14ac:dyDescent="0.3">
      <c r="A401" s="251" t="s">
        <v>484</v>
      </c>
      <c r="B401" s="254">
        <v>580.36</v>
      </c>
    </row>
    <row r="402" spans="1:2" ht="12" hidden="1" customHeight="1" outlineLevel="4" x14ac:dyDescent="0.3">
      <c r="A402" s="251" t="s">
        <v>485</v>
      </c>
      <c r="B402" s="255">
        <v>-1818.03</v>
      </c>
    </row>
    <row r="403" spans="1:2" ht="45.75" hidden="1" customHeight="1" outlineLevel="4" x14ac:dyDescent="0.3">
      <c r="A403" s="251" t="s">
        <v>486</v>
      </c>
      <c r="B403" s="253">
        <v>110535.71</v>
      </c>
    </row>
    <row r="404" spans="1:2" ht="23.25" hidden="1" customHeight="1" outlineLevel="4" x14ac:dyDescent="0.3">
      <c r="A404" s="251" t="s">
        <v>463</v>
      </c>
      <c r="B404" s="253">
        <v>289511.39</v>
      </c>
    </row>
    <row r="405" spans="1:2" ht="34.5" hidden="1" customHeight="1" outlineLevel="4" x14ac:dyDescent="0.3">
      <c r="A405" s="251" t="s">
        <v>464</v>
      </c>
      <c r="B405" s="253">
        <v>270250.88</v>
      </c>
    </row>
    <row r="406" spans="1:2" ht="34.5" hidden="1" customHeight="1" outlineLevel="4" x14ac:dyDescent="0.3">
      <c r="A406" s="251" t="s">
        <v>465</v>
      </c>
      <c r="B406" s="253">
        <v>7624614.6600000001</v>
      </c>
    </row>
    <row r="407" spans="1:2" ht="12" hidden="1" customHeight="1" outlineLevel="4" x14ac:dyDescent="0.3">
      <c r="A407" s="251" t="s">
        <v>487</v>
      </c>
      <c r="B407" s="253">
        <v>253519664.06</v>
      </c>
    </row>
    <row r="408" spans="1:2" ht="12" hidden="1" customHeight="1" outlineLevel="4" x14ac:dyDescent="0.3">
      <c r="A408" s="251" t="s">
        <v>466</v>
      </c>
      <c r="B408" s="253">
        <v>13037.96</v>
      </c>
    </row>
    <row r="409" spans="1:2" ht="34.5" hidden="1" customHeight="1" outlineLevel="4" x14ac:dyDescent="0.3">
      <c r="A409" s="251" t="s">
        <v>471</v>
      </c>
      <c r="B409" s="253">
        <v>15550</v>
      </c>
    </row>
    <row r="410" spans="1:2" ht="12" hidden="1" customHeight="1" outlineLevel="4" x14ac:dyDescent="0.3">
      <c r="A410" s="251" t="s">
        <v>488</v>
      </c>
      <c r="B410" s="253">
        <v>345380.46</v>
      </c>
    </row>
    <row r="411" spans="1:2" ht="34.5" hidden="1" customHeight="1" outlineLevel="4" x14ac:dyDescent="0.3">
      <c r="A411" s="251" t="s">
        <v>467</v>
      </c>
      <c r="B411" s="253">
        <v>6132.95</v>
      </c>
    </row>
    <row r="412" spans="1:2" ht="12" hidden="1" customHeight="1" outlineLevel="4" x14ac:dyDescent="0.3">
      <c r="A412" s="251" t="s">
        <v>481</v>
      </c>
      <c r="B412" s="253">
        <v>50159720.240000002</v>
      </c>
    </row>
    <row r="413" spans="1:2" ht="36.75" hidden="1" customHeight="1" outlineLevel="2" x14ac:dyDescent="0.3">
      <c r="A413" s="247" t="s">
        <v>489</v>
      </c>
      <c r="B413" s="248">
        <v>47822098.060000002</v>
      </c>
    </row>
    <row r="414" spans="1:2" ht="34.5" hidden="1" customHeight="1" outlineLevel="3" x14ac:dyDescent="0.3">
      <c r="A414" s="249" t="s">
        <v>420</v>
      </c>
      <c r="B414" s="250">
        <v>47822098.060000002</v>
      </c>
    </row>
    <row r="415" spans="1:2" ht="12" hidden="1" customHeight="1" outlineLevel="4" x14ac:dyDescent="0.3">
      <c r="A415" s="251" t="s">
        <v>421</v>
      </c>
      <c r="B415" s="252"/>
    </row>
    <row r="416" spans="1:2" ht="23.25" hidden="1" customHeight="1" outlineLevel="4" x14ac:dyDescent="0.3">
      <c r="A416" s="251" t="s">
        <v>422</v>
      </c>
      <c r="B416" s="253">
        <v>5870135.9800000004</v>
      </c>
    </row>
    <row r="417" spans="1:2" ht="23.25" hidden="1" customHeight="1" outlineLevel="4" x14ac:dyDescent="0.3">
      <c r="A417" s="251" t="s">
        <v>423</v>
      </c>
      <c r="B417" s="253">
        <v>55885.29</v>
      </c>
    </row>
    <row r="418" spans="1:2" ht="23.25" hidden="1" customHeight="1" outlineLevel="4" x14ac:dyDescent="0.3">
      <c r="A418" s="251" t="s">
        <v>424</v>
      </c>
      <c r="B418" s="253">
        <v>173527.72</v>
      </c>
    </row>
    <row r="419" spans="1:2" ht="23.25" hidden="1" customHeight="1" outlineLevel="4" x14ac:dyDescent="0.3">
      <c r="A419" s="251" t="s">
        <v>425</v>
      </c>
      <c r="B419" s="253">
        <v>300357.14</v>
      </c>
    </row>
    <row r="420" spans="1:2" ht="12" hidden="1" customHeight="1" outlineLevel="4" x14ac:dyDescent="0.3">
      <c r="A420" s="251" t="s">
        <v>427</v>
      </c>
      <c r="B420" s="253">
        <v>1058357.3999999999</v>
      </c>
    </row>
    <row r="421" spans="1:2" ht="12" hidden="1" customHeight="1" outlineLevel="4" x14ac:dyDescent="0.3">
      <c r="A421" s="251" t="s">
        <v>428</v>
      </c>
      <c r="B421" s="253">
        <v>614522.5</v>
      </c>
    </row>
    <row r="422" spans="1:2" ht="12" hidden="1" customHeight="1" outlineLevel="4" x14ac:dyDescent="0.3">
      <c r="A422" s="251" t="s">
        <v>429</v>
      </c>
      <c r="B422" s="253">
        <v>303198.24</v>
      </c>
    </row>
    <row r="423" spans="1:2" ht="23.25" hidden="1" customHeight="1" outlineLevel="4" x14ac:dyDescent="0.3">
      <c r="A423" s="251" t="s">
        <v>430</v>
      </c>
      <c r="B423" s="253">
        <v>21232.69</v>
      </c>
    </row>
    <row r="424" spans="1:2" ht="12" hidden="1" customHeight="1" outlineLevel="4" x14ac:dyDescent="0.3">
      <c r="A424" s="251" t="s">
        <v>431</v>
      </c>
      <c r="B424" s="253">
        <v>2848.29</v>
      </c>
    </row>
    <row r="425" spans="1:2" ht="23.25" hidden="1" customHeight="1" outlineLevel="4" x14ac:dyDescent="0.3">
      <c r="A425" s="251" t="s">
        <v>432</v>
      </c>
      <c r="B425" s="253">
        <v>31008.26</v>
      </c>
    </row>
    <row r="426" spans="1:2" ht="23.25" hidden="1" customHeight="1" outlineLevel="4" x14ac:dyDescent="0.3">
      <c r="A426" s="251" t="s">
        <v>433</v>
      </c>
      <c r="B426" s="253">
        <v>22618.76</v>
      </c>
    </row>
    <row r="427" spans="1:2" ht="23.25" hidden="1" customHeight="1" outlineLevel="4" x14ac:dyDescent="0.3">
      <c r="A427" s="251" t="s">
        <v>434</v>
      </c>
      <c r="B427" s="253">
        <v>13572.3</v>
      </c>
    </row>
    <row r="428" spans="1:2" ht="23.25" hidden="1" customHeight="1" outlineLevel="4" x14ac:dyDescent="0.3">
      <c r="A428" s="251" t="s">
        <v>435</v>
      </c>
      <c r="B428" s="253">
        <v>20251.79</v>
      </c>
    </row>
    <row r="429" spans="1:2" ht="12" hidden="1" customHeight="1" outlineLevel="4" x14ac:dyDescent="0.3">
      <c r="A429" s="251" t="s">
        <v>436</v>
      </c>
      <c r="B429" s="253">
        <v>25931.61</v>
      </c>
    </row>
    <row r="430" spans="1:2" ht="12" hidden="1" customHeight="1" outlineLevel="4" x14ac:dyDescent="0.3">
      <c r="A430" s="251" t="s">
        <v>437</v>
      </c>
      <c r="B430" s="253">
        <v>9086123.6699999999</v>
      </c>
    </row>
    <row r="431" spans="1:2" ht="23.25" hidden="1" customHeight="1" outlineLevel="4" x14ac:dyDescent="0.3">
      <c r="A431" s="251" t="s">
        <v>438</v>
      </c>
      <c r="B431" s="253">
        <v>451281.12</v>
      </c>
    </row>
    <row r="432" spans="1:2" ht="23.25" hidden="1" customHeight="1" outlineLevel="4" x14ac:dyDescent="0.3">
      <c r="A432" s="251" t="s">
        <v>439</v>
      </c>
      <c r="B432" s="253">
        <v>106152.94</v>
      </c>
    </row>
    <row r="433" spans="1:2" ht="12" hidden="1" customHeight="1" outlineLevel="4" x14ac:dyDescent="0.3">
      <c r="A433" s="251" t="s">
        <v>440</v>
      </c>
      <c r="B433" s="253">
        <v>65641.899999999994</v>
      </c>
    </row>
    <row r="434" spans="1:2" ht="12" hidden="1" customHeight="1" outlineLevel="4" x14ac:dyDescent="0.3">
      <c r="A434" s="251" t="s">
        <v>441</v>
      </c>
      <c r="B434" s="253">
        <v>10084.120000000001</v>
      </c>
    </row>
    <row r="435" spans="1:2" ht="23.25" hidden="1" customHeight="1" outlineLevel="4" x14ac:dyDescent="0.3">
      <c r="A435" s="251" t="s">
        <v>473</v>
      </c>
      <c r="B435" s="253">
        <v>50700</v>
      </c>
    </row>
    <row r="436" spans="1:2" ht="34.5" hidden="1" customHeight="1" outlineLevel="4" x14ac:dyDescent="0.3">
      <c r="A436" s="251" t="s">
        <v>442</v>
      </c>
      <c r="B436" s="253">
        <v>197924.82</v>
      </c>
    </row>
    <row r="437" spans="1:2" ht="34.5" hidden="1" customHeight="1" outlineLevel="4" x14ac:dyDescent="0.3">
      <c r="A437" s="251" t="s">
        <v>443</v>
      </c>
      <c r="B437" s="253">
        <v>29330.85</v>
      </c>
    </row>
    <row r="438" spans="1:2" ht="34.5" hidden="1" customHeight="1" outlineLevel="4" x14ac:dyDescent="0.3">
      <c r="A438" s="251" t="s">
        <v>444</v>
      </c>
      <c r="B438" s="253">
        <v>56476.46</v>
      </c>
    </row>
    <row r="439" spans="1:2" ht="34.5" hidden="1" customHeight="1" outlineLevel="4" x14ac:dyDescent="0.3">
      <c r="A439" s="251" t="s">
        <v>445</v>
      </c>
      <c r="B439" s="253">
        <v>121000</v>
      </c>
    </row>
    <row r="440" spans="1:2" ht="12" hidden="1" customHeight="1" outlineLevel="4" x14ac:dyDescent="0.3">
      <c r="A440" s="251" t="s">
        <v>474</v>
      </c>
      <c r="B440" s="253">
        <v>41123</v>
      </c>
    </row>
    <row r="441" spans="1:2" ht="12" hidden="1" customHeight="1" outlineLevel="4" x14ac:dyDescent="0.3">
      <c r="A441" s="251" t="s">
        <v>446</v>
      </c>
      <c r="B441" s="253">
        <v>7981.79</v>
      </c>
    </row>
    <row r="442" spans="1:2" ht="34.5" hidden="1" customHeight="1" outlineLevel="4" x14ac:dyDescent="0.3">
      <c r="A442" s="251" t="s">
        <v>17</v>
      </c>
      <c r="B442" s="253">
        <v>50297.03</v>
      </c>
    </row>
    <row r="443" spans="1:2" ht="12" hidden="1" customHeight="1" outlineLevel="4" x14ac:dyDescent="0.3">
      <c r="A443" s="251" t="s">
        <v>447</v>
      </c>
      <c r="B443" s="253">
        <v>150189.32999999999</v>
      </c>
    </row>
    <row r="444" spans="1:2" ht="23.25" hidden="1" customHeight="1" outlineLevel="4" x14ac:dyDescent="0.3">
      <c r="A444" s="251" t="s">
        <v>448</v>
      </c>
      <c r="B444" s="254">
        <v>458.04</v>
      </c>
    </row>
    <row r="445" spans="1:2" ht="12" hidden="1" customHeight="1" outlineLevel="4" x14ac:dyDescent="0.3">
      <c r="A445" s="251" t="s">
        <v>490</v>
      </c>
      <c r="B445" s="254">
        <v>892.86</v>
      </c>
    </row>
    <row r="446" spans="1:2" ht="23.25" hidden="1" customHeight="1" outlineLevel="4" x14ac:dyDescent="0.3">
      <c r="A446" s="251" t="s">
        <v>450</v>
      </c>
      <c r="B446" s="253">
        <v>55389.88</v>
      </c>
    </row>
    <row r="447" spans="1:2" ht="23.25" hidden="1" customHeight="1" outlineLevel="4" x14ac:dyDescent="0.3">
      <c r="A447" s="251" t="s">
        <v>451</v>
      </c>
      <c r="B447" s="253">
        <v>130000</v>
      </c>
    </row>
    <row r="448" spans="1:2" ht="23.25" hidden="1" customHeight="1" outlineLevel="4" x14ac:dyDescent="0.3">
      <c r="A448" s="251" t="s">
        <v>475</v>
      </c>
      <c r="B448" s="253">
        <v>2053.5700000000002</v>
      </c>
    </row>
    <row r="449" spans="1:2" ht="34.5" hidden="1" customHeight="1" outlineLevel="4" x14ac:dyDescent="0.3">
      <c r="A449" s="251" t="s">
        <v>476</v>
      </c>
      <c r="B449" s="253">
        <v>22200</v>
      </c>
    </row>
    <row r="450" spans="1:2" ht="23.25" hidden="1" customHeight="1" outlineLevel="4" x14ac:dyDescent="0.3">
      <c r="A450" s="251" t="s">
        <v>452</v>
      </c>
      <c r="B450" s="253">
        <v>827642.61</v>
      </c>
    </row>
    <row r="451" spans="1:2" ht="23.25" hidden="1" customHeight="1" outlineLevel="4" x14ac:dyDescent="0.3">
      <c r="A451" s="251" t="s">
        <v>477</v>
      </c>
      <c r="B451" s="253">
        <v>2306682.9900000002</v>
      </c>
    </row>
    <row r="452" spans="1:2" ht="23.25" hidden="1" customHeight="1" outlineLevel="4" x14ac:dyDescent="0.3">
      <c r="A452" s="251" t="s">
        <v>453</v>
      </c>
      <c r="B452" s="253">
        <v>650923.93000000005</v>
      </c>
    </row>
    <row r="453" spans="1:2" ht="23.25" hidden="1" customHeight="1" outlineLevel="4" x14ac:dyDescent="0.3">
      <c r="A453" s="251" t="s">
        <v>454</v>
      </c>
      <c r="B453" s="253">
        <v>1956956.72</v>
      </c>
    </row>
    <row r="454" spans="1:2" ht="23.25" hidden="1" customHeight="1" outlineLevel="4" x14ac:dyDescent="0.3">
      <c r="A454" s="251" t="s">
        <v>479</v>
      </c>
      <c r="B454" s="253">
        <v>8285610.04</v>
      </c>
    </row>
    <row r="455" spans="1:2" ht="23.25" hidden="1" customHeight="1" outlineLevel="4" x14ac:dyDescent="0.3">
      <c r="A455" s="251" t="s">
        <v>455</v>
      </c>
      <c r="B455" s="253">
        <v>277006.42</v>
      </c>
    </row>
    <row r="456" spans="1:2" ht="12" hidden="1" customHeight="1" outlineLevel="4" x14ac:dyDescent="0.3">
      <c r="A456" s="251" t="s">
        <v>456</v>
      </c>
      <c r="B456" s="253">
        <v>514540.36</v>
      </c>
    </row>
    <row r="457" spans="1:2" ht="12" hidden="1" customHeight="1" outlineLevel="4" x14ac:dyDescent="0.3">
      <c r="A457" s="251" t="s">
        <v>457</v>
      </c>
      <c r="B457" s="253">
        <v>629823.96</v>
      </c>
    </row>
    <row r="458" spans="1:2" ht="23.25" hidden="1" customHeight="1" outlineLevel="4" x14ac:dyDescent="0.3">
      <c r="A458" s="251" t="s">
        <v>458</v>
      </c>
      <c r="B458" s="253">
        <v>118370.67</v>
      </c>
    </row>
    <row r="459" spans="1:2" ht="12" hidden="1" customHeight="1" outlineLevel="4" x14ac:dyDescent="0.3">
      <c r="A459" s="251" t="s">
        <v>459</v>
      </c>
      <c r="B459" s="253">
        <v>1037.44</v>
      </c>
    </row>
    <row r="460" spans="1:2" ht="23.25" hidden="1" customHeight="1" outlineLevel="4" x14ac:dyDescent="0.3">
      <c r="A460" s="251" t="s">
        <v>480</v>
      </c>
      <c r="B460" s="253">
        <v>58947.29</v>
      </c>
    </row>
    <row r="461" spans="1:2" ht="23.25" hidden="1" customHeight="1" outlineLevel="4" x14ac:dyDescent="0.3">
      <c r="A461" s="251" t="s">
        <v>460</v>
      </c>
      <c r="B461" s="253">
        <v>110400.5</v>
      </c>
    </row>
    <row r="462" spans="1:2" ht="23.25" hidden="1" customHeight="1" outlineLevel="4" x14ac:dyDescent="0.3">
      <c r="A462" s="251" t="s">
        <v>461</v>
      </c>
      <c r="B462" s="253">
        <v>14451.98</v>
      </c>
    </row>
    <row r="463" spans="1:2" ht="12" hidden="1" customHeight="1" outlineLevel="4" x14ac:dyDescent="0.3">
      <c r="A463" s="251" t="s">
        <v>462</v>
      </c>
      <c r="B463" s="254">
        <v>864.36</v>
      </c>
    </row>
    <row r="464" spans="1:2" ht="45.75" hidden="1" customHeight="1" outlineLevel="4" x14ac:dyDescent="0.3">
      <c r="A464" s="251" t="s">
        <v>486</v>
      </c>
      <c r="B464" s="253">
        <v>75000</v>
      </c>
    </row>
    <row r="465" spans="1:2" ht="23.25" hidden="1" customHeight="1" outlineLevel="4" x14ac:dyDescent="0.3">
      <c r="A465" s="251" t="s">
        <v>463</v>
      </c>
      <c r="B465" s="253">
        <v>29402.48</v>
      </c>
    </row>
    <row r="466" spans="1:2" ht="34.5" hidden="1" customHeight="1" outlineLevel="4" x14ac:dyDescent="0.3">
      <c r="A466" s="251" t="s">
        <v>464</v>
      </c>
      <c r="B466" s="253">
        <v>351971.28</v>
      </c>
    </row>
    <row r="467" spans="1:2" ht="34.5" hidden="1" customHeight="1" outlineLevel="4" x14ac:dyDescent="0.3">
      <c r="A467" s="251" t="s">
        <v>465</v>
      </c>
      <c r="B467" s="253">
        <v>3123157.21</v>
      </c>
    </row>
    <row r="468" spans="1:2" ht="12" hidden="1" customHeight="1" outlineLevel="4" x14ac:dyDescent="0.3">
      <c r="A468" s="251" t="s">
        <v>466</v>
      </c>
      <c r="B468" s="253">
        <v>1938.65</v>
      </c>
    </row>
    <row r="469" spans="1:2" ht="34.5" hidden="1" customHeight="1" outlineLevel="4" x14ac:dyDescent="0.3">
      <c r="A469" s="251" t="s">
        <v>467</v>
      </c>
      <c r="B469" s="254">
        <v>34.11</v>
      </c>
    </row>
    <row r="470" spans="1:2" ht="12" hidden="1" customHeight="1" outlineLevel="4" x14ac:dyDescent="0.3">
      <c r="A470" s="251" t="s">
        <v>481</v>
      </c>
      <c r="B470" s="253">
        <v>9338585.7100000009</v>
      </c>
    </row>
    <row r="471" spans="1:2" ht="11.25" hidden="1" customHeight="1" x14ac:dyDescent="0.3"/>
    <row r="472" spans="1:2" hidden="1" x14ac:dyDescent="0.3"/>
    <row r="473" spans="1:2" ht="11.25" hidden="1" customHeight="1" x14ac:dyDescent="0.3">
      <c r="A473" s="236" t="s">
        <v>491</v>
      </c>
    </row>
    <row r="474" spans="1:2" hidden="1" x14ac:dyDescent="0.3"/>
    <row r="476" spans="1:2" x14ac:dyDescent="0.3">
      <c r="B476" s="282">
        <f>B292+B293+B294+B295+B296+B297+B298+B299+B300+B301+B302+B303+B304+B305+B306+B309+B310+B311+B312+B313+B314+B315+B317+B318+B319+B320+B321+B322+B323+B324+B326+B327+B328+B329+B331+B332+B333+B334+B335+B336+B337+B338+B339+B340+B341+B342+B344+B346</f>
        <v>63237277.010000005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O108"/>
  <sheetViews>
    <sheetView zoomScale="80" zoomScaleNormal="80" workbookViewId="0">
      <selection activeCell="N4" sqref="N4"/>
    </sheetView>
  </sheetViews>
  <sheetFormatPr defaultColWidth="9.33203125" defaultRowHeight="15.6" x14ac:dyDescent="0.3"/>
  <cols>
    <col min="1" max="1" width="7.6640625" style="12" customWidth="1"/>
    <col min="2" max="2" width="44.5546875" style="2" customWidth="1"/>
    <col min="3" max="4" width="14.6640625" style="2" customWidth="1"/>
    <col min="5" max="6" width="14.6640625" style="2" hidden="1" customWidth="1"/>
    <col min="7" max="7" width="14.21875" style="2" hidden="1" customWidth="1"/>
    <col min="8" max="8" width="16.6640625" style="31" customWidth="1"/>
    <col min="9" max="9" width="15" style="1" customWidth="1"/>
    <col min="10" max="10" width="15.6640625" style="1" customWidth="1"/>
    <col min="11" max="11" width="13.33203125" style="1" bestFit="1" customWidth="1"/>
    <col min="12" max="12" width="9.33203125" style="1"/>
    <col min="13" max="13" width="13.33203125" style="1" bestFit="1" customWidth="1"/>
    <col min="14" max="16384" width="9.33203125" style="1"/>
  </cols>
  <sheetData>
    <row r="1" spans="1:11" ht="15.75" customHeight="1" x14ac:dyDescent="0.3">
      <c r="A1" s="578" t="s">
        <v>408</v>
      </c>
      <c r="B1" s="578"/>
      <c r="C1" s="578"/>
      <c r="D1" s="578"/>
      <c r="E1" s="578"/>
      <c r="F1" s="578"/>
      <c r="G1" s="578"/>
      <c r="H1" s="439"/>
    </row>
    <row r="2" spans="1:11" ht="15.75" customHeight="1" x14ac:dyDescent="0.3">
      <c r="A2" s="578" t="s">
        <v>641</v>
      </c>
      <c r="B2" s="578"/>
      <c r="C2" s="578"/>
      <c r="D2" s="578"/>
      <c r="E2" s="578"/>
      <c r="F2" s="578"/>
      <c r="G2" s="578"/>
      <c r="H2" s="578"/>
    </row>
    <row r="3" spans="1:11" s="23" customFormat="1" ht="13.2" x14ac:dyDescent="0.25">
      <c r="A3" s="21"/>
      <c r="B3" s="22"/>
      <c r="C3" s="22"/>
      <c r="D3" s="22"/>
      <c r="E3" s="22"/>
      <c r="F3" s="22"/>
      <c r="G3" s="22"/>
      <c r="H3" s="29"/>
    </row>
    <row r="4" spans="1:11" ht="156" x14ac:dyDescent="0.3">
      <c r="A4" s="58" t="s">
        <v>0</v>
      </c>
      <c r="B4" s="28" t="s">
        <v>1</v>
      </c>
      <c r="C4" s="28" t="s">
        <v>2</v>
      </c>
      <c r="D4" s="428" t="s">
        <v>553</v>
      </c>
      <c r="E4" s="28" t="s">
        <v>406</v>
      </c>
      <c r="F4" s="28" t="s">
        <v>405</v>
      </c>
      <c r="G4" s="28" t="s">
        <v>617</v>
      </c>
      <c r="H4" s="53">
        <v>2020</v>
      </c>
      <c r="I4" s="428" t="s">
        <v>616</v>
      </c>
      <c r="J4" s="428" t="s">
        <v>143</v>
      </c>
    </row>
    <row r="5" spans="1:11" s="3" customFormat="1" x14ac:dyDescent="0.3">
      <c r="A5" s="58">
        <v>1</v>
      </c>
      <c r="B5" s="28">
        <v>2</v>
      </c>
      <c r="C5" s="28">
        <v>3</v>
      </c>
      <c r="D5" s="28">
        <v>4</v>
      </c>
      <c r="E5" s="28"/>
      <c r="F5" s="28"/>
      <c r="G5" s="28">
        <v>5</v>
      </c>
      <c r="H5" s="53">
        <v>4</v>
      </c>
      <c r="I5" s="43"/>
      <c r="J5" s="28">
        <v>7</v>
      </c>
    </row>
    <row r="6" spans="1:11" ht="31.2" x14ac:dyDescent="0.3">
      <c r="A6" s="58" t="s">
        <v>66</v>
      </c>
      <c r="B6" s="8" t="s">
        <v>187</v>
      </c>
      <c r="C6" s="28" t="s">
        <v>121</v>
      </c>
      <c r="D6" s="44">
        <v>84151.78</v>
      </c>
      <c r="E6" s="44">
        <v>76491.289999999994</v>
      </c>
      <c r="F6" s="44">
        <v>72343.289758160012</v>
      </c>
      <c r="G6" s="44">
        <v>37381.80745</v>
      </c>
      <c r="H6" s="44">
        <v>81136.635962</v>
      </c>
      <c r="I6" s="515">
        <v>-3015.1440379999985</v>
      </c>
      <c r="J6" s="444">
        <v>-3.5829830789081307E-2</v>
      </c>
    </row>
    <row r="7" spans="1:11" x14ac:dyDescent="0.3">
      <c r="A7" s="58">
        <v>1</v>
      </c>
      <c r="B7" s="8" t="s">
        <v>188</v>
      </c>
      <c r="C7" s="28" t="s">
        <v>121</v>
      </c>
      <c r="D7" s="44">
        <v>44197.43</v>
      </c>
      <c r="E7" s="44">
        <v>28269.99</v>
      </c>
      <c r="F7" s="44">
        <v>28893.766110000004</v>
      </c>
      <c r="G7" s="44">
        <v>15045.296780000001</v>
      </c>
      <c r="H7" s="44">
        <v>30238.93707</v>
      </c>
      <c r="I7" s="515">
        <v>-13958.49293</v>
      </c>
      <c r="J7" s="444">
        <v>-0.3158213708353631</v>
      </c>
    </row>
    <row r="8" spans="1:11" ht="12.75" customHeight="1" x14ac:dyDescent="0.3">
      <c r="A8" s="59" t="s">
        <v>67</v>
      </c>
      <c r="B8" s="7" t="s">
        <v>4</v>
      </c>
      <c r="C8" s="27" t="s">
        <v>121</v>
      </c>
      <c r="D8" s="45">
        <v>3539.22</v>
      </c>
      <c r="E8" s="45">
        <v>2997.01</v>
      </c>
      <c r="F8" s="45">
        <v>3514.0719399999998</v>
      </c>
      <c r="G8" s="45">
        <v>1805.11607</v>
      </c>
      <c r="H8" s="45">
        <v>2399.9752900000003</v>
      </c>
      <c r="I8" s="516">
        <v>-1139.2447099999995</v>
      </c>
      <c r="J8" s="444">
        <v>-0.32189146478602615</v>
      </c>
      <c r="K8" s="548"/>
    </row>
    <row r="9" spans="1:11" ht="12" hidden="1" customHeight="1" x14ac:dyDescent="0.3">
      <c r="A9" s="59" t="s">
        <v>68</v>
      </c>
      <c r="B9" s="7" t="s">
        <v>5</v>
      </c>
      <c r="C9" s="27" t="s">
        <v>121</v>
      </c>
      <c r="D9" s="45"/>
      <c r="E9" s="45"/>
      <c r="F9" s="45">
        <v>0</v>
      </c>
      <c r="G9" s="45">
        <v>0</v>
      </c>
      <c r="H9" s="45">
        <v>0</v>
      </c>
      <c r="I9" s="516">
        <v>0</v>
      </c>
      <c r="J9" s="444" t="e">
        <v>#DIV/0!</v>
      </c>
      <c r="K9" s="548"/>
    </row>
    <row r="10" spans="1:11" ht="15" customHeight="1" x14ac:dyDescent="0.3">
      <c r="A10" s="59" t="s">
        <v>68</v>
      </c>
      <c r="B10" s="7" t="s">
        <v>9</v>
      </c>
      <c r="C10" s="27" t="s">
        <v>121</v>
      </c>
      <c r="D10" s="45">
        <v>40658.21</v>
      </c>
      <c r="E10" s="45">
        <v>25272.98</v>
      </c>
      <c r="F10" s="45">
        <v>25379.694170000002</v>
      </c>
      <c r="G10" s="45">
        <v>13240.180710000001</v>
      </c>
      <c r="H10" s="45">
        <v>27838.961780000001</v>
      </c>
      <c r="I10" s="516">
        <v>-12819.248219999998</v>
      </c>
      <c r="J10" s="444">
        <v>-0.31529298067967082</v>
      </c>
      <c r="K10" s="548"/>
    </row>
    <row r="11" spans="1:11" s="16" customFormat="1" ht="18" hidden="1" customHeight="1" x14ac:dyDescent="0.3">
      <c r="A11" s="220"/>
      <c r="B11" s="221" t="s">
        <v>133</v>
      </c>
      <c r="C11" s="222" t="s">
        <v>376</v>
      </c>
      <c r="D11" s="228"/>
      <c r="E11" s="228"/>
      <c r="F11" s="228">
        <v>1.32</v>
      </c>
      <c r="G11" s="228">
        <v>2.5099999999999998</v>
      </c>
      <c r="H11" s="46">
        <v>1.6</v>
      </c>
      <c r="I11" s="517">
        <v>1.6</v>
      </c>
      <c r="J11" s="444" t="e">
        <v>#DIV/0!</v>
      </c>
      <c r="K11" s="548"/>
    </row>
    <row r="12" spans="1:11" s="16" customFormat="1" x14ac:dyDescent="0.3">
      <c r="A12" s="60"/>
      <c r="B12" s="5" t="s">
        <v>10</v>
      </c>
      <c r="C12" s="9" t="s">
        <v>124</v>
      </c>
      <c r="D12" s="46">
        <v>3004.6</v>
      </c>
      <c r="E12" s="27">
        <v>2013.34</v>
      </c>
      <c r="F12" s="27">
        <v>2036.4828</v>
      </c>
      <c r="G12" s="557">
        <v>1990.5856199999998</v>
      </c>
      <c r="H12" s="46">
        <v>2057.5729327420549</v>
      </c>
      <c r="I12" s="518">
        <v>-947.02706725794496</v>
      </c>
      <c r="J12" s="444">
        <v>-0.31519239408172306</v>
      </c>
      <c r="K12" s="548"/>
    </row>
    <row r="13" spans="1:11" s="16" customFormat="1" x14ac:dyDescent="0.3">
      <c r="A13" s="60"/>
      <c r="B13" s="5" t="s">
        <v>11</v>
      </c>
      <c r="C13" s="9" t="s">
        <v>125</v>
      </c>
      <c r="D13" s="46">
        <v>13.53</v>
      </c>
      <c r="E13" s="27">
        <v>12.553000000000001</v>
      </c>
      <c r="F13" s="27">
        <v>12.4</v>
      </c>
      <c r="G13" s="27">
        <v>12.4</v>
      </c>
      <c r="H13" s="46">
        <v>13.53</v>
      </c>
      <c r="I13" s="518">
        <v>0</v>
      </c>
      <c r="J13" s="444">
        <v>0</v>
      </c>
      <c r="K13" s="548"/>
    </row>
    <row r="14" spans="1:11" x14ac:dyDescent="0.3">
      <c r="A14" s="58">
        <v>2</v>
      </c>
      <c r="B14" s="8" t="s">
        <v>186</v>
      </c>
      <c r="C14" s="28" t="s">
        <v>121</v>
      </c>
      <c r="D14" s="44">
        <v>23977.05</v>
      </c>
      <c r="E14" s="322">
        <v>26954.1</v>
      </c>
      <c r="F14" s="322">
        <v>30930.581410000003</v>
      </c>
      <c r="G14" s="322">
        <v>16794.091650000002</v>
      </c>
      <c r="H14" s="515">
        <v>38031.077889999993</v>
      </c>
      <c r="I14" s="519">
        <v>14054.027889999994</v>
      </c>
      <c r="J14" s="444">
        <v>0.58614499656963615</v>
      </c>
      <c r="K14" s="548"/>
    </row>
    <row r="15" spans="1:11" ht="31.2" x14ac:dyDescent="0.3">
      <c r="A15" s="59" t="s">
        <v>70</v>
      </c>
      <c r="B15" s="7" t="s">
        <v>15</v>
      </c>
      <c r="C15" s="27" t="s">
        <v>121</v>
      </c>
      <c r="D15" s="45">
        <v>21451.41</v>
      </c>
      <c r="E15" s="45">
        <v>23882.6</v>
      </c>
      <c r="F15" s="45">
        <v>27400.163530000002</v>
      </c>
      <c r="G15" s="45">
        <v>14868.893390000001</v>
      </c>
      <c r="H15" s="45">
        <v>34460.611089999999</v>
      </c>
      <c r="I15" s="516">
        <v>13009.201089999999</v>
      </c>
      <c r="J15" s="444">
        <v>0.60644969677983873</v>
      </c>
      <c r="K15" s="548"/>
    </row>
    <row r="16" spans="1:11" x14ac:dyDescent="0.3">
      <c r="A16" s="59" t="s">
        <v>71</v>
      </c>
      <c r="B16" s="7" t="s">
        <v>16</v>
      </c>
      <c r="C16" s="27" t="s">
        <v>121</v>
      </c>
      <c r="D16" s="45">
        <v>2008.55</v>
      </c>
      <c r="E16" s="45">
        <v>2103.83</v>
      </c>
      <c r="F16" s="45">
        <v>2417.3044</v>
      </c>
      <c r="G16" s="45">
        <v>1306.6951799999999</v>
      </c>
      <c r="H16" s="45">
        <v>2125.3853300000001</v>
      </c>
      <c r="I16" s="516">
        <v>116.83533000000011</v>
      </c>
      <c r="J16" s="444">
        <v>5.8168992556819621E-2</v>
      </c>
      <c r="K16" s="548"/>
    </row>
    <row r="17" spans="1:11" ht="31.2" x14ac:dyDescent="0.3">
      <c r="A17" s="59" t="s">
        <v>72</v>
      </c>
      <c r="B17" s="7" t="s">
        <v>17</v>
      </c>
      <c r="C17" s="27" t="s">
        <v>121</v>
      </c>
      <c r="D17" s="45">
        <v>517.09</v>
      </c>
      <c r="E17" s="45">
        <v>634.30999999999995</v>
      </c>
      <c r="F17" s="45">
        <v>685.5693500000001</v>
      </c>
      <c r="G17" s="45">
        <v>361.01157000000001</v>
      </c>
      <c r="H17" s="45">
        <v>840.18940999999995</v>
      </c>
      <c r="I17" s="516">
        <v>323.09940999999992</v>
      </c>
      <c r="J17" s="444">
        <v>0.62484172967955276</v>
      </c>
      <c r="K17" s="548"/>
    </row>
    <row r="18" spans="1:11" x14ac:dyDescent="0.3">
      <c r="A18" s="59" t="s">
        <v>389</v>
      </c>
      <c r="B18" s="7" t="s">
        <v>388</v>
      </c>
      <c r="C18" s="27" t="s">
        <v>121</v>
      </c>
      <c r="D18" s="45">
        <v>0</v>
      </c>
      <c r="E18" s="45">
        <v>0</v>
      </c>
      <c r="F18" s="45">
        <v>427.54413</v>
      </c>
      <c r="G18" s="45">
        <v>257.49151000000001</v>
      </c>
      <c r="H18" s="45">
        <v>604.89206000000001</v>
      </c>
      <c r="I18" s="516">
        <v>604.89206000000001</v>
      </c>
      <c r="J18" s="444"/>
      <c r="K18" s="548"/>
    </row>
    <row r="19" spans="1:11" x14ac:dyDescent="0.3">
      <c r="A19" s="58" t="s">
        <v>73</v>
      </c>
      <c r="B19" s="8" t="s">
        <v>174</v>
      </c>
      <c r="C19" s="28" t="s">
        <v>121</v>
      </c>
      <c r="D19" s="44">
        <v>653.55999999999995</v>
      </c>
      <c r="E19" s="44">
        <v>9769.6299999999992</v>
      </c>
      <c r="F19" s="44">
        <v>2411.99062</v>
      </c>
      <c r="G19" s="44">
        <v>717.77319</v>
      </c>
      <c r="H19" s="44">
        <v>1635.3024001600002</v>
      </c>
      <c r="I19" s="515">
        <v>981.74240016000022</v>
      </c>
      <c r="J19" s="444">
        <v>1.5021457864006371</v>
      </c>
      <c r="K19" s="548"/>
    </row>
    <row r="20" spans="1:11" x14ac:dyDescent="0.3">
      <c r="A20" s="59"/>
      <c r="B20" s="7" t="s">
        <v>136</v>
      </c>
      <c r="C20" s="27" t="s">
        <v>121</v>
      </c>
      <c r="D20" s="45"/>
      <c r="E20" s="27"/>
      <c r="F20" s="27"/>
      <c r="G20" s="27"/>
      <c r="H20" s="45"/>
      <c r="I20" s="518">
        <v>0</v>
      </c>
      <c r="J20" s="444"/>
      <c r="K20" s="548"/>
    </row>
    <row r="21" spans="1:11" x14ac:dyDescent="0.3">
      <c r="A21" s="59"/>
      <c r="B21" s="7" t="s">
        <v>137</v>
      </c>
      <c r="C21" s="27" t="s">
        <v>121</v>
      </c>
      <c r="D21" s="45"/>
      <c r="E21" s="27"/>
      <c r="F21" s="27"/>
      <c r="G21" s="27"/>
      <c r="H21" s="45"/>
      <c r="I21" s="518">
        <v>0</v>
      </c>
      <c r="J21" s="444"/>
      <c r="K21" s="548"/>
    </row>
    <row r="22" spans="1:11" ht="30.75" customHeight="1" x14ac:dyDescent="0.3">
      <c r="A22" s="58">
        <v>4</v>
      </c>
      <c r="B22" s="8" t="s">
        <v>387</v>
      </c>
      <c r="C22" s="28" t="s">
        <v>121</v>
      </c>
      <c r="D22" s="44">
        <v>3208.9</v>
      </c>
      <c r="E22" s="44">
        <v>5008.07</v>
      </c>
      <c r="F22" s="44">
        <v>2190.4629499999996</v>
      </c>
      <c r="G22" s="44">
        <v>448.15996999999999</v>
      </c>
      <c r="H22" s="44">
        <v>1563.3561599999998</v>
      </c>
      <c r="I22" s="515">
        <v>-1645.5438400000003</v>
      </c>
      <c r="J22" s="444">
        <v>-0.51280620773473784</v>
      </c>
      <c r="K22" s="548"/>
    </row>
    <row r="23" spans="1:11" hidden="1" x14ac:dyDescent="0.3">
      <c r="A23" s="59" t="s">
        <v>74</v>
      </c>
      <c r="B23" s="7" t="s">
        <v>385</v>
      </c>
      <c r="C23" s="27" t="s">
        <v>121</v>
      </c>
      <c r="D23" s="45"/>
      <c r="E23" s="27"/>
      <c r="F23" s="27">
        <v>0</v>
      </c>
      <c r="G23" s="27">
        <v>0</v>
      </c>
      <c r="H23" s="45">
        <v>3208.9</v>
      </c>
      <c r="I23" s="518">
        <v>3208.9</v>
      </c>
      <c r="J23" s="444" t="e">
        <v>#DIV/0!</v>
      </c>
      <c r="K23" s="548"/>
    </row>
    <row r="24" spans="1:11" hidden="1" x14ac:dyDescent="0.3">
      <c r="A24" s="59" t="s">
        <v>382</v>
      </c>
      <c r="B24" s="7" t="s">
        <v>386</v>
      </c>
      <c r="C24" s="27" t="s">
        <v>121</v>
      </c>
      <c r="D24" s="45"/>
      <c r="E24" s="27"/>
      <c r="F24" s="27">
        <v>0</v>
      </c>
      <c r="G24" s="27">
        <v>0</v>
      </c>
      <c r="H24" s="45"/>
      <c r="I24" s="518">
        <v>0</v>
      </c>
      <c r="J24" s="444" t="e">
        <v>#DIV/0!</v>
      </c>
      <c r="K24" s="548"/>
    </row>
    <row r="25" spans="1:11" ht="31.2" x14ac:dyDescent="0.3">
      <c r="A25" s="58" t="s">
        <v>75</v>
      </c>
      <c r="B25" s="8" t="s">
        <v>18</v>
      </c>
      <c r="C25" s="28" t="s">
        <v>121</v>
      </c>
      <c r="D25" s="44">
        <v>10596.2</v>
      </c>
      <c r="E25" s="44">
        <v>4786.91</v>
      </c>
      <c r="F25" s="44">
        <v>4695.99140816</v>
      </c>
      <c r="G25" s="44">
        <v>2416.5372899999998</v>
      </c>
      <c r="H25" s="44">
        <v>6285.322110000001</v>
      </c>
      <c r="I25" s="515">
        <v>-4310.8778899999998</v>
      </c>
      <c r="J25" s="444">
        <v>-0.4068324389875615</v>
      </c>
      <c r="K25" s="548"/>
    </row>
    <row r="26" spans="1:11" x14ac:dyDescent="0.3">
      <c r="A26" s="59" t="s">
        <v>76</v>
      </c>
      <c r="B26" s="7" t="s">
        <v>146</v>
      </c>
      <c r="C26" s="27" t="s">
        <v>121</v>
      </c>
      <c r="D26" s="45">
        <v>767.81</v>
      </c>
      <c r="E26" s="45">
        <v>745.44</v>
      </c>
      <c r="F26" s="45">
        <v>1668.78504</v>
      </c>
      <c r="G26" s="45">
        <v>403.85669999999999</v>
      </c>
      <c r="H26" s="45">
        <v>1226.07143</v>
      </c>
      <c r="I26" s="516">
        <v>458.26143000000002</v>
      </c>
      <c r="J26" s="444">
        <v>0.5968422265925164</v>
      </c>
      <c r="K26" s="548"/>
    </row>
    <row r="27" spans="1:11" x14ac:dyDescent="0.3">
      <c r="A27" s="59" t="s">
        <v>77</v>
      </c>
      <c r="B27" s="7" t="s">
        <v>147</v>
      </c>
      <c r="C27" s="27" t="s">
        <v>121</v>
      </c>
      <c r="D27" s="45">
        <v>3060.66</v>
      </c>
      <c r="E27" s="45">
        <v>1134.52</v>
      </c>
      <c r="F27" s="45">
        <v>24</v>
      </c>
      <c r="G27" s="45">
        <v>502.28298000000001</v>
      </c>
      <c r="H27" s="45">
        <v>1598.6872900000001</v>
      </c>
      <c r="I27" s="516">
        <v>-1461.9727099999998</v>
      </c>
      <c r="J27" s="444">
        <v>-0.47766583351303304</v>
      </c>
      <c r="K27" s="548"/>
    </row>
    <row r="28" spans="1:11" s="19" customFormat="1" x14ac:dyDescent="0.3">
      <c r="A28" s="445" t="s">
        <v>78</v>
      </c>
      <c r="B28" s="436" t="s">
        <v>148</v>
      </c>
      <c r="C28" s="437" t="s">
        <v>121</v>
      </c>
      <c r="D28" s="443">
        <v>1444.76</v>
      </c>
      <c r="E28" s="443">
        <v>1950.78</v>
      </c>
      <c r="F28" s="443">
        <v>2038.4958899999999</v>
      </c>
      <c r="G28" s="443">
        <v>1057.578</v>
      </c>
      <c r="H28" s="45">
        <v>1767.8571900000002</v>
      </c>
      <c r="I28" s="520">
        <v>323.09719000000018</v>
      </c>
      <c r="J28" s="444">
        <v>0.22363381461280785</v>
      </c>
      <c r="K28" s="548"/>
    </row>
    <row r="29" spans="1:11" x14ac:dyDescent="0.3">
      <c r="A29" s="59" t="s">
        <v>79</v>
      </c>
      <c r="B29" s="7" t="s">
        <v>21</v>
      </c>
      <c r="C29" s="27" t="s">
        <v>121</v>
      </c>
      <c r="D29" s="45">
        <v>32.64</v>
      </c>
      <c r="E29" s="45">
        <v>70.97</v>
      </c>
      <c r="F29" s="45">
        <v>26.33878</v>
      </c>
      <c r="G29" s="45">
        <v>24.375</v>
      </c>
      <c r="H29" s="45">
        <v>90.142859999999999</v>
      </c>
      <c r="I29" s="516">
        <v>57.502859999999998</v>
      </c>
      <c r="J29" s="444">
        <v>1.7617297794117648</v>
      </c>
      <c r="K29" s="548"/>
    </row>
    <row r="30" spans="1:11" ht="31.2" x14ac:dyDescent="0.3">
      <c r="A30" s="59" t="s">
        <v>139</v>
      </c>
      <c r="B30" s="7" t="s">
        <v>151</v>
      </c>
      <c r="C30" s="27" t="s">
        <v>121</v>
      </c>
      <c r="D30" s="45">
        <v>3.74</v>
      </c>
      <c r="E30" s="45"/>
      <c r="F30" s="45">
        <v>0</v>
      </c>
      <c r="G30" s="45">
        <v>0</v>
      </c>
      <c r="H30" s="45"/>
      <c r="I30" s="516">
        <v>-3.74</v>
      </c>
      <c r="J30" s="444">
        <v>-1</v>
      </c>
      <c r="K30" s="548"/>
    </row>
    <row r="31" spans="1:11" x14ac:dyDescent="0.3">
      <c r="A31" s="59" t="s">
        <v>80</v>
      </c>
      <c r="B31" s="7" t="s">
        <v>23</v>
      </c>
      <c r="C31" s="27" t="s">
        <v>121</v>
      </c>
      <c r="D31" s="45">
        <v>138.66</v>
      </c>
      <c r="E31" s="45"/>
      <c r="F31" s="45">
        <v>0</v>
      </c>
      <c r="G31" s="45">
        <v>0</v>
      </c>
      <c r="H31" s="45"/>
      <c r="I31" s="516">
        <v>-138.66</v>
      </c>
      <c r="J31" s="444">
        <v>-1</v>
      </c>
      <c r="K31" s="548"/>
    </row>
    <row r="32" spans="1:11" ht="31.2" x14ac:dyDescent="0.3">
      <c r="A32" s="59" t="s">
        <v>81</v>
      </c>
      <c r="B32" s="7" t="s">
        <v>24</v>
      </c>
      <c r="C32" s="27" t="s">
        <v>121</v>
      </c>
      <c r="D32" s="45">
        <v>393.58</v>
      </c>
      <c r="E32" s="45"/>
      <c r="F32" s="45">
        <v>0</v>
      </c>
      <c r="G32" s="45">
        <v>0</v>
      </c>
      <c r="H32" s="45">
        <v>620.17857000000004</v>
      </c>
      <c r="I32" s="516">
        <v>226.59857000000005</v>
      </c>
      <c r="J32" s="444">
        <v>0.57573700391280069</v>
      </c>
      <c r="K32" s="548"/>
    </row>
    <row r="33" spans="1:11" s="19" customFormat="1" x14ac:dyDescent="0.3">
      <c r="A33" s="445" t="s">
        <v>82</v>
      </c>
      <c r="B33" s="436" t="s">
        <v>149</v>
      </c>
      <c r="C33" s="437" t="s">
        <v>121</v>
      </c>
      <c r="D33" s="443">
        <v>853.05</v>
      </c>
      <c r="E33" s="443">
        <v>390.52</v>
      </c>
      <c r="F33" s="443">
        <v>306.39999999999998</v>
      </c>
      <c r="G33" s="443">
        <v>128.83500000000001</v>
      </c>
      <c r="H33" s="45">
        <v>379.245</v>
      </c>
      <c r="I33" s="520">
        <v>-473.80499999999995</v>
      </c>
      <c r="J33" s="444">
        <v>-0.55542465271672237</v>
      </c>
      <c r="K33" s="548"/>
    </row>
    <row r="34" spans="1:11" x14ac:dyDescent="0.3">
      <c r="A34" s="59" t="s">
        <v>83</v>
      </c>
      <c r="B34" s="7" t="s">
        <v>551</v>
      </c>
      <c r="C34" s="27" t="s">
        <v>121</v>
      </c>
      <c r="D34" s="45">
        <v>3901.29</v>
      </c>
      <c r="E34" s="45">
        <v>494.68</v>
      </c>
      <c r="F34" s="45">
        <v>481.41606815999995</v>
      </c>
      <c r="G34" s="45">
        <v>235.87199999999996</v>
      </c>
      <c r="H34" s="45">
        <v>474.33599999999996</v>
      </c>
      <c r="I34" s="516">
        <v>-3426.9540000000002</v>
      </c>
      <c r="J34" s="444">
        <v>-0.87841560099351756</v>
      </c>
      <c r="K34" s="548"/>
    </row>
    <row r="35" spans="1:11" ht="31.2" x14ac:dyDescent="0.3">
      <c r="A35" s="59" t="s">
        <v>84</v>
      </c>
      <c r="B35" s="7" t="s">
        <v>397</v>
      </c>
      <c r="C35" s="27" t="s">
        <v>121</v>
      </c>
      <c r="D35" s="45">
        <v>0</v>
      </c>
      <c r="E35" s="45"/>
      <c r="F35" s="45">
        <v>150.55563000000001</v>
      </c>
      <c r="G35" s="45">
        <v>63.737610000000004</v>
      </c>
      <c r="H35" s="45">
        <v>128.80377000000001</v>
      </c>
      <c r="I35" s="516">
        <v>128.80377000000001</v>
      </c>
      <c r="J35" s="444"/>
      <c r="K35" s="548"/>
    </row>
    <row r="36" spans="1:11" hidden="1" x14ac:dyDescent="0.3">
      <c r="A36" s="59"/>
      <c r="B36" s="7"/>
      <c r="C36" s="27"/>
      <c r="D36" s="45"/>
      <c r="E36" s="45"/>
      <c r="F36" s="45"/>
      <c r="G36" s="45"/>
      <c r="H36" s="45"/>
      <c r="I36" s="516"/>
      <c r="J36" s="444"/>
      <c r="K36" s="548"/>
    </row>
    <row r="37" spans="1:11" x14ac:dyDescent="0.3">
      <c r="A37" s="58" t="s">
        <v>85</v>
      </c>
      <c r="B37" s="8" t="s">
        <v>189</v>
      </c>
      <c r="C37" s="28" t="s">
        <v>121</v>
      </c>
      <c r="D37" s="44">
        <v>1518.65</v>
      </c>
      <c r="E37" s="44">
        <v>1702.58</v>
      </c>
      <c r="F37" s="44">
        <v>3220.4972599999996</v>
      </c>
      <c r="G37" s="44">
        <v>1959.94857</v>
      </c>
      <c r="H37" s="44">
        <v>3382.6403318400003</v>
      </c>
      <c r="I37" s="515">
        <v>1863.9903318400002</v>
      </c>
      <c r="J37" s="444">
        <v>1.2273995534454945</v>
      </c>
      <c r="K37" s="548"/>
    </row>
    <row r="38" spans="1:11" hidden="1" x14ac:dyDescent="0.3">
      <c r="A38" s="59"/>
      <c r="B38" s="7"/>
      <c r="C38" s="27"/>
      <c r="D38" s="45"/>
      <c r="E38" s="45"/>
      <c r="F38" s="45"/>
      <c r="G38" s="45"/>
      <c r="H38" s="45"/>
      <c r="I38" s="516"/>
      <c r="J38" s="444"/>
      <c r="K38" s="548"/>
    </row>
    <row r="39" spans="1:11" x14ac:dyDescent="0.3">
      <c r="A39" s="59" t="s">
        <v>86</v>
      </c>
      <c r="B39" s="7" t="s">
        <v>27</v>
      </c>
      <c r="C39" s="27" t="s">
        <v>121</v>
      </c>
      <c r="D39" s="45">
        <v>0</v>
      </c>
      <c r="E39" s="45">
        <v>54.75</v>
      </c>
      <c r="F39" s="45">
        <v>0</v>
      </c>
      <c r="G39" s="45"/>
      <c r="H39" s="45"/>
      <c r="I39" s="516">
        <v>0</v>
      </c>
      <c r="J39" s="444"/>
      <c r="K39" s="548"/>
    </row>
    <row r="40" spans="1:11" x14ac:dyDescent="0.3">
      <c r="A40" s="59" t="s">
        <v>87</v>
      </c>
      <c r="B40" s="7" t="s">
        <v>28</v>
      </c>
      <c r="C40" s="27" t="s">
        <v>121</v>
      </c>
      <c r="D40" s="45">
        <v>0</v>
      </c>
      <c r="E40" s="45"/>
      <c r="F40" s="45">
        <v>0</v>
      </c>
      <c r="G40" s="45"/>
      <c r="H40" s="45"/>
      <c r="I40" s="516">
        <v>0</v>
      </c>
      <c r="J40" s="444"/>
      <c r="K40" s="548"/>
    </row>
    <row r="41" spans="1:11" hidden="1" x14ac:dyDescent="0.3">
      <c r="A41" s="59"/>
      <c r="B41" s="7"/>
      <c r="C41" s="27"/>
      <c r="D41" s="45"/>
      <c r="E41" s="45"/>
      <c r="F41" s="45"/>
      <c r="G41" s="45"/>
      <c r="H41" s="45"/>
      <c r="I41" s="516"/>
      <c r="J41" s="444"/>
      <c r="K41" s="548"/>
    </row>
    <row r="42" spans="1:11" hidden="1" x14ac:dyDescent="0.3">
      <c r="A42" s="59"/>
      <c r="B42" s="7"/>
      <c r="C42" s="27"/>
      <c r="D42" s="45"/>
      <c r="E42" s="45"/>
      <c r="F42" s="45"/>
      <c r="G42" s="45"/>
      <c r="H42" s="45"/>
      <c r="I42" s="516"/>
      <c r="J42" s="444"/>
      <c r="K42" s="548"/>
    </row>
    <row r="43" spans="1:11" x14ac:dyDescent="0.3">
      <c r="A43" s="59" t="s">
        <v>88</v>
      </c>
      <c r="B43" s="7" t="s">
        <v>402</v>
      </c>
      <c r="C43" s="27" t="s">
        <v>121</v>
      </c>
      <c r="D43" s="45">
        <v>47.37</v>
      </c>
      <c r="E43" s="45">
        <v>37.5</v>
      </c>
      <c r="F43" s="45">
        <v>37.5</v>
      </c>
      <c r="G43" s="45">
        <v>18.75</v>
      </c>
      <c r="H43" s="45">
        <v>39.442340000000002</v>
      </c>
      <c r="I43" s="516">
        <v>-7.9276599999999959</v>
      </c>
      <c r="J43" s="444">
        <v>-0.16735613257335857</v>
      </c>
      <c r="K43" s="548"/>
    </row>
    <row r="44" spans="1:11" x14ac:dyDescent="0.3">
      <c r="A44" s="59" t="s">
        <v>89</v>
      </c>
      <c r="B44" s="7" t="s">
        <v>150</v>
      </c>
      <c r="C44" s="27" t="s">
        <v>121</v>
      </c>
      <c r="D44" s="45"/>
      <c r="E44" s="45"/>
      <c r="F44" s="45">
        <v>250</v>
      </c>
      <c r="G44" s="45">
        <v>250</v>
      </c>
      <c r="H44" s="45">
        <v>250</v>
      </c>
      <c r="I44" s="516">
        <v>250</v>
      </c>
      <c r="J44" s="444"/>
      <c r="K44" s="548"/>
    </row>
    <row r="45" spans="1:11" ht="31.2" x14ac:dyDescent="0.3">
      <c r="A45" s="59" t="s">
        <v>90</v>
      </c>
      <c r="B45" s="7" t="s">
        <v>153</v>
      </c>
      <c r="C45" s="27" t="s">
        <v>121</v>
      </c>
      <c r="D45" s="45"/>
      <c r="E45" s="45"/>
      <c r="F45" s="45">
        <v>0</v>
      </c>
      <c r="G45" s="45"/>
      <c r="H45" s="45"/>
      <c r="I45" s="516">
        <v>0</v>
      </c>
      <c r="J45" s="444"/>
      <c r="K45" s="548"/>
    </row>
    <row r="46" spans="1:11" ht="68.25" customHeight="1" x14ac:dyDescent="0.3">
      <c r="A46" s="59" t="s">
        <v>91</v>
      </c>
      <c r="B46" s="7" t="s">
        <v>31</v>
      </c>
      <c r="C46" s="27" t="s">
        <v>121</v>
      </c>
      <c r="D46" s="45">
        <v>1194.46</v>
      </c>
      <c r="E46" s="45">
        <v>1524.48</v>
      </c>
      <c r="F46" s="45">
        <v>2295.6837399999999</v>
      </c>
      <c r="G46" s="45">
        <v>1395.5329100000001</v>
      </c>
      <c r="H46" s="45">
        <v>2465.7560400000002</v>
      </c>
      <c r="I46" s="516">
        <v>1271.2960400000002</v>
      </c>
      <c r="J46" s="444">
        <v>1.0643270096947575</v>
      </c>
      <c r="K46" s="548"/>
    </row>
    <row r="47" spans="1:11" x14ac:dyDescent="0.3">
      <c r="A47" s="59" t="s">
        <v>92</v>
      </c>
      <c r="B47" s="7" t="s">
        <v>32</v>
      </c>
      <c r="C47" s="27" t="s">
        <v>121</v>
      </c>
      <c r="D47" s="45">
        <v>54.34</v>
      </c>
      <c r="E47" s="45">
        <v>48.76</v>
      </c>
      <c r="F47" s="45">
        <v>38.047370000000001</v>
      </c>
      <c r="G47" s="45">
        <v>12.7066</v>
      </c>
      <c r="H47" s="45">
        <v>59.829131839999995</v>
      </c>
      <c r="I47" s="516">
        <v>5.4891318399999918</v>
      </c>
      <c r="J47" s="444">
        <v>0.10101457195436137</v>
      </c>
      <c r="K47" s="548"/>
    </row>
    <row r="48" spans="1:11" x14ac:dyDescent="0.3">
      <c r="A48" s="59" t="s">
        <v>93</v>
      </c>
      <c r="B48" s="7" t="s">
        <v>33</v>
      </c>
      <c r="C48" s="27" t="s">
        <v>121</v>
      </c>
      <c r="D48" s="45">
        <v>222.47</v>
      </c>
      <c r="E48" s="45">
        <v>37.090000000000003</v>
      </c>
      <c r="F48" s="45">
        <v>52.905080000000005</v>
      </c>
      <c r="G48" s="45">
        <v>16.993819999999999</v>
      </c>
      <c r="H48" s="45">
        <v>30.727900000000002</v>
      </c>
      <c r="I48" s="516">
        <v>-191.74209999999999</v>
      </c>
      <c r="J48" s="444">
        <v>-0.86187845552209286</v>
      </c>
      <c r="K48" s="548"/>
    </row>
    <row r="49" spans="1:13" x14ac:dyDescent="0.3">
      <c r="A49" s="59" t="s">
        <v>391</v>
      </c>
      <c r="B49" s="7" t="s">
        <v>407</v>
      </c>
      <c r="C49" s="27" t="s">
        <v>121</v>
      </c>
      <c r="D49" s="45">
        <v>0</v>
      </c>
      <c r="E49" s="45"/>
      <c r="F49" s="45">
        <v>546.36106999999993</v>
      </c>
      <c r="G49" s="45">
        <v>265.96523999999999</v>
      </c>
      <c r="H49" s="45">
        <v>536.88491999999997</v>
      </c>
      <c r="I49" s="516">
        <v>536.88491999999997</v>
      </c>
      <c r="J49" s="444"/>
      <c r="K49" s="548"/>
    </row>
    <row r="50" spans="1:13" x14ac:dyDescent="0.3">
      <c r="A50" s="58" t="s">
        <v>94</v>
      </c>
      <c r="B50" s="8" t="s">
        <v>34</v>
      </c>
      <c r="C50" s="28" t="s">
        <v>121</v>
      </c>
      <c r="D50" s="44">
        <v>5666.03</v>
      </c>
      <c r="E50" s="286">
        <v>7821.14</v>
      </c>
      <c r="F50" s="286">
        <v>6955.2139305599994</v>
      </c>
      <c r="G50" s="286">
        <v>4533.0498444799996</v>
      </c>
      <c r="H50" s="44">
        <v>17084.085868059999</v>
      </c>
      <c r="I50" s="519">
        <v>11418.055868060001</v>
      </c>
      <c r="J50" s="444">
        <v>2.0151774466531238</v>
      </c>
      <c r="K50" s="548"/>
    </row>
    <row r="51" spans="1:13" ht="31.2" x14ac:dyDescent="0.3">
      <c r="A51" s="58" t="s">
        <v>95</v>
      </c>
      <c r="B51" s="8" t="s">
        <v>190</v>
      </c>
      <c r="C51" s="28" t="s">
        <v>121</v>
      </c>
      <c r="D51" s="44">
        <v>5666.03</v>
      </c>
      <c r="E51" s="286">
        <v>7821.14</v>
      </c>
      <c r="F51" s="286">
        <v>6823.6789247999995</v>
      </c>
      <c r="G51" s="286">
        <v>4492.1141379199998</v>
      </c>
      <c r="H51" s="44">
        <v>17084.085868059999</v>
      </c>
      <c r="I51" s="519">
        <v>11418.055868060001</v>
      </c>
      <c r="J51" s="444">
        <v>2.0151774466531238</v>
      </c>
      <c r="K51" s="548"/>
      <c r="M51" s="482"/>
    </row>
    <row r="52" spans="1:13" ht="31.2" x14ac:dyDescent="0.3">
      <c r="A52" s="59" t="s">
        <v>96</v>
      </c>
      <c r="B52" s="7" t="s">
        <v>36</v>
      </c>
      <c r="C52" s="27" t="s">
        <v>121</v>
      </c>
      <c r="D52" s="45">
        <v>2057.2800000000002</v>
      </c>
      <c r="E52" s="45">
        <v>4281.53</v>
      </c>
      <c r="F52" s="45">
        <v>5032.5570719999996</v>
      </c>
      <c r="G52" s="45">
        <v>3641.1181459999998</v>
      </c>
      <c r="H52" s="45">
        <v>8504.2322939999995</v>
      </c>
      <c r="I52" s="516">
        <v>6446.9522939999988</v>
      </c>
      <c r="J52" s="444">
        <v>3.1337262278348099</v>
      </c>
      <c r="K52" s="548"/>
    </row>
    <row r="53" spans="1:13" x14ac:dyDescent="0.3">
      <c r="A53" s="59" t="s">
        <v>97</v>
      </c>
      <c r="B53" s="7" t="s">
        <v>16</v>
      </c>
      <c r="C53" s="27" t="s">
        <v>121</v>
      </c>
      <c r="D53" s="45">
        <v>190.69</v>
      </c>
      <c r="E53" s="45">
        <v>360.34</v>
      </c>
      <c r="F53" s="45">
        <v>420.72557616</v>
      </c>
      <c r="G53" s="45">
        <v>234.73891439999994</v>
      </c>
      <c r="H53" s="45">
        <v>706.8058943399999</v>
      </c>
      <c r="I53" s="516">
        <v>516.11589433999984</v>
      </c>
      <c r="J53" s="444">
        <v>2.7065703201006865</v>
      </c>
      <c r="K53" s="548"/>
    </row>
    <row r="54" spans="1:13" x14ac:dyDescent="0.3">
      <c r="A54" s="59" t="s">
        <v>98</v>
      </c>
      <c r="B54" s="7" t="s">
        <v>388</v>
      </c>
      <c r="C54" s="27" t="s">
        <v>121</v>
      </c>
      <c r="D54" s="45">
        <v>0</v>
      </c>
      <c r="E54" s="45">
        <v>57.74</v>
      </c>
      <c r="F54" s="45"/>
      <c r="G54" s="45">
        <v>0</v>
      </c>
      <c r="H54" s="45">
        <v>139.66918931999999</v>
      </c>
      <c r="I54" s="516">
        <v>139.66918931999999</v>
      </c>
      <c r="J54" s="444"/>
      <c r="K54" s="548"/>
    </row>
    <row r="55" spans="1:13" x14ac:dyDescent="0.3">
      <c r="A55" s="58" t="s">
        <v>98</v>
      </c>
      <c r="B55" s="8" t="s">
        <v>191</v>
      </c>
      <c r="C55" s="28" t="s">
        <v>121</v>
      </c>
      <c r="D55" s="44">
        <v>3089.08</v>
      </c>
      <c r="E55" s="44">
        <v>2779.58</v>
      </c>
      <c r="F55" s="44">
        <v>1061.301168</v>
      </c>
      <c r="G55" s="44">
        <v>455.91494399999999</v>
      </c>
      <c r="H55" s="44">
        <v>6069.0875679999999</v>
      </c>
      <c r="I55" s="515">
        <v>2980.007568</v>
      </c>
      <c r="J55" s="444">
        <v>0.9646909655949345</v>
      </c>
      <c r="K55" s="548"/>
    </row>
    <row r="56" spans="1:13" x14ac:dyDescent="0.3">
      <c r="A56" s="59" t="s">
        <v>99</v>
      </c>
      <c r="B56" s="7" t="s">
        <v>37</v>
      </c>
      <c r="C56" s="27" t="s">
        <v>121</v>
      </c>
      <c r="D56" s="45">
        <v>15.03</v>
      </c>
      <c r="E56" s="45">
        <v>504.65</v>
      </c>
      <c r="F56" s="45">
        <v>705.63211200000001</v>
      </c>
      <c r="G56" s="45">
        <v>327.22847999999999</v>
      </c>
      <c r="H56" s="45">
        <v>109.07611199999999</v>
      </c>
      <c r="I56" s="516">
        <v>94.046111999999994</v>
      </c>
      <c r="J56" s="444">
        <v>6.2572263473053891</v>
      </c>
      <c r="K56" s="548"/>
    </row>
    <row r="57" spans="1:13" x14ac:dyDescent="0.3">
      <c r="A57" s="59" t="s">
        <v>100</v>
      </c>
      <c r="B57" s="7" t="s">
        <v>38</v>
      </c>
      <c r="C57" s="27" t="s">
        <v>121</v>
      </c>
      <c r="D57" s="45">
        <v>211.46</v>
      </c>
      <c r="E57" s="45">
        <v>310.66000000000003</v>
      </c>
      <c r="F57" s="45">
        <v>355.66905599999996</v>
      </c>
      <c r="G57" s="45">
        <v>128.686464</v>
      </c>
      <c r="H57" s="45">
        <v>40.742351999999997</v>
      </c>
      <c r="I57" s="516">
        <v>-170.717648</v>
      </c>
      <c r="J57" s="444">
        <v>-0.80732832687033007</v>
      </c>
      <c r="K57" s="548"/>
    </row>
    <row r="58" spans="1:13" x14ac:dyDescent="0.3">
      <c r="A58" s="59" t="s">
        <v>101</v>
      </c>
      <c r="B58" s="7" t="s">
        <v>39</v>
      </c>
      <c r="C58" s="27" t="s">
        <v>121</v>
      </c>
      <c r="D58" s="45">
        <v>4.84</v>
      </c>
      <c r="E58" s="45">
        <v>24.08</v>
      </c>
      <c r="F58" s="45"/>
      <c r="G58" s="45">
        <v>6.7808159999999997</v>
      </c>
      <c r="H58" s="45">
        <v>13.712687999999998</v>
      </c>
      <c r="I58" s="516">
        <v>8.8726879999999984</v>
      </c>
      <c r="J58" s="444">
        <v>1.8331999999999997</v>
      </c>
      <c r="K58" s="548"/>
    </row>
    <row r="59" spans="1:13" x14ac:dyDescent="0.3">
      <c r="A59" s="59" t="s">
        <v>102</v>
      </c>
      <c r="B59" s="7" t="s">
        <v>40</v>
      </c>
      <c r="C59" s="27" t="s">
        <v>121</v>
      </c>
      <c r="D59" s="45">
        <v>4.84</v>
      </c>
      <c r="E59" s="45">
        <v>1396.92</v>
      </c>
      <c r="F59" s="45">
        <v>1514.3621760000001</v>
      </c>
      <c r="G59" s="45">
        <v>749.87668799999994</v>
      </c>
      <c r="H59" s="45">
        <v>1549.348416</v>
      </c>
      <c r="I59" s="516">
        <v>1544.5084160000001</v>
      </c>
      <c r="J59" s="444">
        <v>319.11330909090913</v>
      </c>
      <c r="K59" s="548"/>
    </row>
    <row r="60" spans="1:13" x14ac:dyDescent="0.3">
      <c r="A60" s="59" t="s">
        <v>168</v>
      </c>
      <c r="B60" s="7" t="s">
        <v>154</v>
      </c>
      <c r="C60" s="27" t="s">
        <v>121</v>
      </c>
      <c r="D60" s="62">
        <v>263.24</v>
      </c>
      <c r="E60" s="62">
        <v>543.27</v>
      </c>
      <c r="F60" s="62"/>
      <c r="G60" s="62">
        <v>0</v>
      </c>
      <c r="H60" s="62">
        <v>4356.2079999999996</v>
      </c>
      <c r="I60" s="521">
        <v>4092.9679999999998</v>
      </c>
      <c r="J60" s="444">
        <v>15.548427290685304</v>
      </c>
      <c r="K60" s="548"/>
    </row>
    <row r="61" spans="1:13" x14ac:dyDescent="0.3">
      <c r="A61" s="58" t="s">
        <v>103</v>
      </c>
      <c r="B61" s="8" t="s">
        <v>179</v>
      </c>
      <c r="C61" s="28" t="s">
        <v>121</v>
      </c>
      <c r="D61" s="44">
        <v>263.24</v>
      </c>
      <c r="E61" s="44">
        <v>212.94</v>
      </c>
      <c r="F61" s="44">
        <v>199.32460703999999</v>
      </c>
      <c r="G61" s="44">
        <v>114.36463128</v>
      </c>
      <c r="H61" s="44">
        <v>198.63640943999999</v>
      </c>
      <c r="I61" s="515">
        <v>-64.603590560000015</v>
      </c>
      <c r="J61" s="444">
        <v>-0.24541707400091173</v>
      </c>
      <c r="K61" s="548"/>
    </row>
    <row r="62" spans="1:13" hidden="1" x14ac:dyDescent="0.3">
      <c r="A62" s="59"/>
      <c r="B62" s="7"/>
      <c r="C62" s="27"/>
      <c r="D62" s="45"/>
      <c r="E62" s="45"/>
      <c r="F62" s="45"/>
      <c r="G62" s="45"/>
      <c r="H62" s="45"/>
      <c r="I62" s="516"/>
      <c r="J62" s="444"/>
      <c r="K62" s="548"/>
    </row>
    <row r="63" spans="1:13" x14ac:dyDescent="0.3">
      <c r="A63" s="59" t="s">
        <v>104</v>
      </c>
      <c r="B63" s="7" t="s">
        <v>41</v>
      </c>
      <c r="C63" s="27" t="s">
        <v>121</v>
      </c>
      <c r="D63" s="45">
        <v>80.400000000000006</v>
      </c>
      <c r="E63" s="45">
        <v>45.57</v>
      </c>
      <c r="F63" s="45">
        <v>40.849143839999996</v>
      </c>
      <c r="G63" s="45">
        <v>21.596077440000002</v>
      </c>
      <c r="H63" s="45">
        <v>40.227674399999998</v>
      </c>
      <c r="I63" s="516">
        <v>-40.172325600000008</v>
      </c>
      <c r="J63" s="444">
        <v>-0.4996557910447762</v>
      </c>
      <c r="K63" s="548"/>
    </row>
    <row r="64" spans="1:13" hidden="1" x14ac:dyDescent="0.3">
      <c r="A64" s="59"/>
      <c r="B64" s="7"/>
      <c r="C64" s="27"/>
      <c r="D64" s="45"/>
      <c r="E64" s="45"/>
      <c r="F64" s="45"/>
      <c r="G64" s="45"/>
      <c r="H64" s="45"/>
      <c r="I64" s="516"/>
      <c r="J64" s="444"/>
      <c r="K64" s="548"/>
    </row>
    <row r="65" spans="1:11" hidden="1" x14ac:dyDescent="0.3">
      <c r="A65" s="59"/>
      <c r="B65" s="7"/>
      <c r="C65" s="27"/>
      <c r="D65" s="45"/>
      <c r="E65" s="45"/>
      <c r="F65" s="45"/>
      <c r="G65" s="45"/>
      <c r="H65" s="45"/>
      <c r="I65" s="516"/>
      <c r="J65" s="444"/>
      <c r="K65" s="548"/>
    </row>
    <row r="66" spans="1:11" ht="31.2" x14ac:dyDescent="0.3">
      <c r="A66" s="59" t="s">
        <v>105</v>
      </c>
      <c r="B66" s="7" t="s">
        <v>42</v>
      </c>
      <c r="C66" s="27" t="s">
        <v>121</v>
      </c>
      <c r="D66" s="45">
        <v>171.44</v>
      </c>
      <c r="E66" s="45">
        <v>127.62</v>
      </c>
      <c r="F66" s="45">
        <v>102.23250911999999</v>
      </c>
      <c r="G66" s="45">
        <v>53.768823839999996</v>
      </c>
      <c r="H66" s="45">
        <v>100.14615359999999</v>
      </c>
      <c r="I66" s="516">
        <v>-71.293846400000007</v>
      </c>
      <c r="J66" s="444">
        <v>-0.41585304713019133</v>
      </c>
      <c r="K66" s="548"/>
    </row>
    <row r="67" spans="1:11" ht="31.2" x14ac:dyDescent="0.3">
      <c r="A67" s="59" t="s">
        <v>106</v>
      </c>
      <c r="B67" s="7" t="s">
        <v>141</v>
      </c>
      <c r="C67" s="27" t="s">
        <v>121</v>
      </c>
      <c r="D67" s="45">
        <v>11.4</v>
      </c>
      <c r="E67" s="45">
        <v>39.76</v>
      </c>
      <c r="F67" s="45">
        <v>56.24295407999999</v>
      </c>
      <c r="G67" s="45">
        <v>38.999730000000007</v>
      </c>
      <c r="H67" s="45">
        <v>58.262581439999991</v>
      </c>
      <c r="I67" s="516">
        <v>46.862581439999992</v>
      </c>
      <c r="J67" s="444">
        <v>4.110752757894736</v>
      </c>
      <c r="K67" s="548"/>
    </row>
    <row r="68" spans="1:11" x14ac:dyDescent="0.3">
      <c r="A68" s="58" t="s">
        <v>107</v>
      </c>
      <c r="B68" s="8" t="s">
        <v>44</v>
      </c>
      <c r="C68" s="28" t="s">
        <v>121</v>
      </c>
      <c r="D68" s="44">
        <v>95.75</v>
      </c>
      <c r="E68" s="44">
        <v>129</v>
      </c>
      <c r="F68" s="44">
        <v>109.77050159999999</v>
      </c>
      <c r="G68" s="44">
        <v>45.97750224</v>
      </c>
      <c r="H68" s="44">
        <v>1465.6545129599997</v>
      </c>
      <c r="I68" s="515">
        <v>1369.9045129599997</v>
      </c>
      <c r="J68" s="444">
        <v>14.307096741096602</v>
      </c>
      <c r="K68" s="548"/>
    </row>
    <row r="69" spans="1:11" x14ac:dyDescent="0.3">
      <c r="A69" s="59" t="s">
        <v>108</v>
      </c>
      <c r="B69" s="7" t="s">
        <v>45</v>
      </c>
      <c r="C69" s="27" t="s">
        <v>121</v>
      </c>
      <c r="D69" s="45">
        <v>6.53</v>
      </c>
      <c r="E69" s="45">
        <v>0</v>
      </c>
      <c r="F69" s="45">
        <v>0</v>
      </c>
      <c r="G69" s="45">
        <v>0</v>
      </c>
      <c r="H69" s="45"/>
      <c r="I69" s="516">
        <v>-6.53</v>
      </c>
      <c r="J69" s="444">
        <v>-1</v>
      </c>
      <c r="K69" s="548"/>
    </row>
    <row r="70" spans="1:11" x14ac:dyDescent="0.3">
      <c r="A70" s="59" t="s">
        <v>109</v>
      </c>
      <c r="B70" s="7" t="s">
        <v>46</v>
      </c>
      <c r="C70" s="27" t="s">
        <v>121</v>
      </c>
      <c r="D70" s="45"/>
      <c r="E70" s="45">
        <v>0</v>
      </c>
      <c r="F70" s="45">
        <v>0</v>
      </c>
      <c r="G70" s="45">
        <v>0</v>
      </c>
      <c r="H70" s="45">
        <v>1285.7142859199998</v>
      </c>
      <c r="I70" s="516">
        <v>1285.7142859199998</v>
      </c>
      <c r="J70" s="444" t="e">
        <v>#DIV/0!</v>
      </c>
      <c r="K70" s="548"/>
    </row>
    <row r="71" spans="1:11" x14ac:dyDescent="0.3">
      <c r="A71" s="59" t="s">
        <v>110</v>
      </c>
      <c r="B71" s="7" t="s">
        <v>47</v>
      </c>
      <c r="C71" s="27" t="s">
        <v>121</v>
      </c>
      <c r="D71" s="45">
        <v>9.3800000000000008</v>
      </c>
      <c r="E71" s="45">
        <v>32.57</v>
      </c>
      <c r="F71" s="45">
        <v>27.841436640000001</v>
      </c>
      <c r="G71" s="45">
        <v>11.764650240000002</v>
      </c>
      <c r="H71" s="45">
        <v>39.44952576</v>
      </c>
      <c r="I71" s="516">
        <v>30.069525759999998</v>
      </c>
      <c r="J71" s="444">
        <v>3.2057063710021323</v>
      </c>
      <c r="K71" s="548"/>
    </row>
    <row r="72" spans="1:11" x14ac:dyDescent="0.3">
      <c r="A72" s="59" t="s">
        <v>111</v>
      </c>
      <c r="B72" s="7" t="s">
        <v>48</v>
      </c>
      <c r="C72" s="27" t="s">
        <v>121</v>
      </c>
      <c r="D72" s="45">
        <v>4.67</v>
      </c>
      <c r="E72" s="45">
        <v>74.790000000000006</v>
      </c>
      <c r="F72" s="45">
        <v>56.022978239999993</v>
      </c>
      <c r="G72" s="45">
        <v>23.193223199999998</v>
      </c>
      <c r="H72" s="45">
        <v>23.193223199999998</v>
      </c>
      <c r="I72" s="516">
        <v>18.523223199999997</v>
      </c>
      <c r="J72" s="444">
        <v>3.9664289507494646</v>
      </c>
      <c r="K72" s="548"/>
    </row>
    <row r="73" spans="1:11" x14ac:dyDescent="0.3">
      <c r="A73" s="59" t="s">
        <v>112</v>
      </c>
      <c r="B73" s="7" t="s">
        <v>49</v>
      </c>
      <c r="C73" s="27" t="s">
        <v>121</v>
      </c>
      <c r="D73" s="45">
        <v>5.22</v>
      </c>
      <c r="E73" s="45">
        <v>8.98</v>
      </c>
      <c r="F73" s="45">
        <v>6.6288067199999983</v>
      </c>
      <c r="G73" s="45">
        <v>2.3796287999999999</v>
      </c>
      <c r="H73" s="45">
        <v>15.48947808</v>
      </c>
      <c r="I73" s="516">
        <v>10.269478079999999</v>
      </c>
      <c r="J73" s="444">
        <v>1.9673329655172416</v>
      </c>
      <c r="K73" s="548"/>
    </row>
    <row r="74" spans="1:11" x14ac:dyDescent="0.3">
      <c r="A74" s="59" t="s">
        <v>636</v>
      </c>
      <c r="B74" s="7" t="s">
        <v>50</v>
      </c>
      <c r="C74" s="27" t="s">
        <v>121</v>
      </c>
      <c r="D74" s="45">
        <v>69.95</v>
      </c>
      <c r="E74" s="45">
        <v>12.65</v>
      </c>
      <c r="F74" s="45">
        <v>19.277279999999998</v>
      </c>
      <c r="G74" s="45">
        <v>8.64</v>
      </c>
      <c r="H74" s="45">
        <v>51.408000000000001</v>
      </c>
      <c r="I74" s="516">
        <v>-18.542000000000002</v>
      </c>
      <c r="J74" s="444">
        <v>-0.26507505360972128</v>
      </c>
      <c r="K74" s="548"/>
    </row>
    <row r="75" spans="1:11" x14ac:dyDescent="0.3">
      <c r="A75" s="59" t="s">
        <v>638</v>
      </c>
      <c r="B75" s="7" t="s">
        <v>392</v>
      </c>
      <c r="C75" s="27" t="s">
        <v>121</v>
      </c>
      <c r="D75" s="45"/>
      <c r="E75" s="45"/>
      <c r="F75" s="45"/>
      <c r="G75" s="45"/>
      <c r="H75" s="45">
        <v>50.399999999999991</v>
      </c>
      <c r="I75" s="516"/>
      <c r="J75" s="444"/>
      <c r="K75" s="548"/>
    </row>
    <row r="76" spans="1:11" s="3" customFormat="1" ht="31.2" x14ac:dyDescent="0.3">
      <c r="A76" s="58" t="s">
        <v>113</v>
      </c>
      <c r="B76" s="8" t="s">
        <v>140</v>
      </c>
      <c r="C76" s="28" t="s">
        <v>121</v>
      </c>
      <c r="D76" s="44">
        <v>0</v>
      </c>
      <c r="E76" s="44">
        <v>0</v>
      </c>
      <c r="F76" s="44">
        <v>131.53500575999999</v>
      </c>
      <c r="G76" s="44">
        <v>40.93570656</v>
      </c>
      <c r="H76" s="44">
        <v>0</v>
      </c>
      <c r="I76" s="515">
        <v>0</v>
      </c>
      <c r="J76" s="444"/>
      <c r="K76" s="548"/>
    </row>
    <row r="77" spans="1:11" x14ac:dyDescent="0.3">
      <c r="A77" s="58" t="s">
        <v>114</v>
      </c>
      <c r="B77" s="8" t="s">
        <v>52</v>
      </c>
      <c r="C77" s="28" t="s">
        <v>121</v>
      </c>
      <c r="D77" s="44">
        <v>89817.82</v>
      </c>
      <c r="E77" s="286">
        <v>84312.42</v>
      </c>
      <c r="F77" s="286">
        <v>79298.503688720011</v>
      </c>
      <c r="G77" s="286">
        <v>41914.857294479996</v>
      </c>
      <c r="H77" s="44">
        <v>98220.721830060007</v>
      </c>
      <c r="I77" s="519">
        <v>8402.9018300600001</v>
      </c>
      <c r="J77" s="444">
        <v>9.3554951902194983E-2</v>
      </c>
      <c r="K77" s="548"/>
    </row>
    <row r="78" spans="1:11" s="3" customFormat="1" x14ac:dyDescent="0.3">
      <c r="A78" s="58" t="s">
        <v>115</v>
      </c>
      <c r="B78" s="8" t="s">
        <v>169</v>
      </c>
      <c r="C78" s="28" t="s">
        <v>121</v>
      </c>
      <c r="D78" s="44">
        <v>0</v>
      </c>
      <c r="E78" s="28">
        <v>0</v>
      </c>
      <c r="F78" s="28"/>
      <c r="G78" s="28">
        <v>0</v>
      </c>
      <c r="H78" s="44">
        <v>-28851.552797330107</v>
      </c>
      <c r="I78" s="519">
        <v>-28851.552797330107</v>
      </c>
      <c r="J78" s="444"/>
      <c r="K78" s="548"/>
    </row>
    <row r="79" spans="1:11" x14ac:dyDescent="0.3">
      <c r="A79" s="59"/>
      <c r="B79" s="7" t="s">
        <v>136</v>
      </c>
      <c r="C79" s="27" t="s">
        <v>121</v>
      </c>
      <c r="D79" s="45"/>
      <c r="E79" s="27"/>
      <c r="F79" s="27"/>
      <c r="G79" s="27"/>
      <c r="H79" s="45">
        <v>0</v>
      </c>
      <c r="I79" s="518">
        <v>0</v>
      </c>
      <c r="J79" s="444"/>
      <c r="K79" s="548"/>
    </row>
    <row r="80" spans="1:11" hidden="1" x14ac:dyDescent="0.3">
      <c r="A80" s="59"/>
      <c r="B80" s="7" t="s">
        <v>137</v>
      </c>
      <c r="C80" s="27" t="s">
        <v>121</v>
      </c>
      <c r="D80" s="45"/>
      <c r="E80" s="27"/>
      <c r="F80" s="27"/>
      <c r="G80" s="27"/>
      <c r="H80" s="45">
        <v>0</v>
      </c>
      <c r="I80" s="518">
        <v>0</v>
      </c>
      <c r="J80" s="444" t="e">
        <v>#DIV/0!</v>
      </c>
      <c r="K80" s="548"/>
    </row>
    <row r="81" spans="1:15" ht="31.2" x14ac:dyDescent="0.3">
      <c r="A81" s="59" t="s">
        <v>116</v>
      </c>
      <c r="B81" s="7" t="s">
        <v>54</v>
      </c>
      <c r="C81" s="27" t="s">
        <v>121</v>
      </c>
      <c r="D81" s="45">
        <v>13468.48</v>
      </c>
      <c r="E81" s="27"/>
      <c r="F81" s="27"/>
      <c r="G81" s="27"/>
      <c r="H81" s="45">
        <v>13468.48</v>
      </c>
      <c r="I81" s="518">
        <v>0</v>
      </c>
      <c r="J81" s="444">
        <v>0</v>
      </c>
      <c r="K81" s="548"/>
    </row>
    <row r="82" spans="1:15" x14ac:dyDescent="0.3">
      <c r="A82" s="58" t="s">
        <v>117</v>
      </c>
      <c r="B82" s="8" t="s">
        <v>55</v>
      </c>
      <c r="C82" s="28" t="s">
        <v>121</v>
      </c>
      <c r="D82" s="44">
        <v>89817.82</v>
      </c>
      <c r="E82" s="286">
        <v>40894.699999999997</v>
      </c>
      <c r="F82" s="286">
        <v>79298.503688720011</v>
      </c>
      <c r="G82" s="286">
        <v>41914.857294479996</v>
      </c>
      <c r="H82" s="44">
        <v>69369.1690327299</v>
      </c>
      <c r="I82" s="519">
        <v>-20448.650967270107</v>
      </c>
      <c r="J82" s="444">
        <v>-0.22766808376411396</v>
      </c>
      <c r="K82" s="548"/>
    </row>
    <row r="83" spans="1:15" ht="31.2" x14ac:dyDescent="0.3">
      <c r="A83" s="58"/>
      <c r="B83" s="8" t="s">
        <v>160</v>
      </c>
      <c r="C83" s="28" t="s">
        <v>121</v>
      </c>
      <c r="D83" s="44">
        <v>63390.6</v>
      </c>
      <c r="E83" s="286"/>
      <c r="F83" s="286">
        <v>52871.780583296815</v>
      </c>
      <c r="G83" s="286">
        <v>27195.86395355011</v>
      </c>
      <c r="H83" s="44">
        <v>42896.139303336713</v>
      </c>
      <c r="I83" s="519">
        <v>-46967.490426056473</v>
      </c>
      <c r="J83" s="444">
        <v>-0.74092200461987223</v>
      </c>
    </row>
    <row r="84" spans="1:15" x14ac:dyDescent="0.3">
      <c r="A84" s="59"/>
      <c r="B84" s="7" t="s">
        <v>192</v>
      </c>
      <c r="C84" s="27" t="s">
        <v>155</v>
      </c>
      <c r="D84" s="45">
        <v>1877.88</v>
      </c>
      <c r="E84" s="27">
        <v>1545.98</v>
      </c>
      <c r="F84" s="27">
        <v>1542.79</v>
      </c>
      <c r="G84" s="27">
        <v>793.06200000000001</v>
      </c>
      <c r="H84" s="45">
        <v>1555.8119999999999</v>
      </c>
      <c r="I84" s="518">
        <v>-322.06800000000021</v>
      </c>
      <c r="J84" s="444">
        <v>-0.17150616652821282</v>
      </c>
    </row>
    <row r="85" spans="1:15" x14ac:dyDescent="0.3">
      <c r="A85" s="58" t="s">
        <v>118</v>
      </c>
      <c r="B85" s="8" t="s">
        <v>193</v>
      </c>
      <c r="C85" s="28" t="s">
        <v>155</v>
      </c>
      <c r="D85" s="44">
        <v>1176.74</v>
      </c>
      <c r="E85" s="28">
        <v>841.82</v>
      </c>
      <c r="F85" s="28">
        <v>869.90800000000013</v>
      </c>
      <c r="G85" s="28">
        <v>424.88599999999997</v>
      </c>
      <c r="H85" s="568">
        <v>853.74299999999994</v>
      </c>
      <c r="I85" s="519">
        <v>-322.99700000000007</v>
      </c>
      <c r="J85" s="444">
        <v>-0.27448459302819661</v>
      </c>
    </row>
    <row r="86" spans="1:15" x14ac:dyDescent="0.3">
      <c r="A86" s="58"/>
      <c r="B86" s="7" t="s">
        <v>57</v>
      </c>
      <c r="C86" s="27" t="s">
        <v>155</v>
      </c>
      <c r="D86" s="45">
        <v>950.75</v>
      </c>
      <c r="E86" s="27">
        <v>561</v>
      </c>
      <c r="F86" s="27">
        <v>578.01700000000005</v>
      </c>
      <c r="G86" s="27">
        <v>286.91199999999998</v>
      </c>
      <c r="H86" s="45">
        <v>560.00199999999995</v>
      </c>
      <c r="I86" s="518">
        <v>-390.74800000000005</v>
      </c>
      <c r="J86" s="444">
        <v>-0.41098921903760199</v>
      </c>
      <c r="K86" s="548"/>
    </row>
    <row r="87" spans="1:15" ht="31.2" x14ac:dyDescent="0.3">
      <c r="A87" s="58"/>
      <c r="B87" s="7" t="s">
        <v>58</v>
      </c>
      <c r="C87" s="27" t="s">
        <v>155</v>
      </c>
      <c r="D87" s="45">
        <v>225.99</v>
      </c>
      <c r="E87" s="27">
        <v>280.77</v>
      </c>
      <c r="F87" s="27">
        <v>291.89100000000002</v>
      </c>
      <c r="G87" s="27">
        <v>137.97399999999999</v>
      </c>
      <c r="H87" s="45">
        <v>293.74099999999999</v>
      </c>
      <c r="I87" s="518">
        <v>67.750999999999976</v>
      </c>
      <c r="J87" s="444">
        <v>0.29979645117040565</v>
      </c>
      <c r="K87" s="548"/>
    </row>
    <row r="88" spans="1:15" x14ac:dyDescent="0.3">
      <c r="A88" s="58"/>
      <c r="B88" s="7" t="s">
        <v>377</v>
      </c>
      <c r="C88" s="27" t="s">
        <v>157</v>
      </c>
      <c r="D88" s="45">
        <v>538.73</v>
      </c>
      <c r="E88" s="27">
        <v>518.83000000000004</v>
      </c>
      <c r="F88" s="27">
        <v>500.66500000000002</v>
      </c>
      <c r="G88" s="27">
        <v>275.95400000000001</v>
      </c>
      <c r="H88" s="45">
        <v>539.66399999999999</v>
      </c>
      <c r="I88" s="518">
        <v>0.93399999999996908</v>
      </c>
      <c r="J88" s="444">
        <v>1.7337070517697839E-3</v>
      </c>
      <c r="K88" s="549"/>
      <c r="M88" s="548"/>
    </row>
    <row r="89" spans="1:15" s="19" customFormat="1" x14ac:dyDescent="0.3">
      <c r="A89" s="576" t="s">
        <v>119</v>
      </c>
      <c r="B89" s="577" t="s">
        <v>59</v>
      </c>
      <c r="C89" s="426" t="s">
        <v>127</v>
      </c>
      <c r="D89" s="443">
        <v>12.03</v>
      </c>
      <c r="E89" s="426">
        <v>11.99</v>
      </c>
      <c r="F89" s="426"/>
      <c r="G89" s="426"/>
      <c r="H89" s="45">
        <v>12.03</v>
      </c>
      <c r="I89" s="522">
        <v>0</v>
      </c>
      <c r="J89" s="444">
        <v>0</v>
      </c>
      <c r="K89" s="446"/>
      <c r="L89" s="446"/>
      <c r="M89" s="446"/>
      <c r="N89" s="446"/>
      <c r="O89" s="446"/>
    </row>
    <row r="90" spans="1:15" s="19" customFormat="1" x14ac:dyDescent="0.3">
      <c r="A90" s="576"/>
      <c r="B90" s="577"/>
      <c r="C90" s="426" t="s">
        <v>155</v>
      </c>
      <c r="D90" s="443">
        <v>162.41</v>
      </c>
      <c r="E90" s="426">
        <v>185.33</v>
      </c>
      <c r="F90" s="426"/>
      <c r="G90" s="426"/>
      <c r="H90" s="45">
        <v>162.405</v>
      </c>
      <c r="I90" s="522">
        <v>-4.9999999999954525E-3</v>
      </c>
      <c r="J90" s="444">
        <v>-3.0786281632888546E-5</v>
      </c>
    </row>
    <row r="91" spans="1:15" s="451" customFormat="1" x14ac:dyDescent="0.3">
      <c r="A91" s="447"/>
      <c r="B91" s="452" t="s">
        <v>158</v>
      </c>
      <c r="C91" s="453" t="s">
        <v>159</v>
      </c>
      <c r="D91" s="425">
        <v>49.05</v>
      </c>
      <c r="E91" s="425"/>
      <c r="F91" s="425">
        <v>52.783244495667148</v>
      </c>
      <c r="G91" s="425">
        <v>53.338575780491986</v>
      </c>
      <c r="H91" s="48">
        <v>49.054652023098051</v>
      </c>
      <c r="I91" s="523">
        <v>4.6520230980533483E-3</v>
      </c>
      <c r="J91" s="444">
        <v>9.4842468869593688E-5</v>
      </c>
    </row>
    <row r="92" spans="1:15" s="451" customFormat="1" x14ac:dyDescent="0.3">
      <c r="A92" s="447"/>
      <c r="B92" s="448"/>
      <c r="C92" s="449"/>
      <c r="D92" s="450"/>
      <c r="E92" s="449"/>
      <c r="F92" s="449"/>
      <c r="G92" s="449"/>
      <c r="H92" s="569"/>
      <c r="I92" s="524">
        <v>0</v>
      </c>
      <c r="J92" s="444"/>
    </row>
    <row r="93" spans="1:15" s="434" customFormat="1" x14ac:dyDescent="0.3">
      <c r="A93" s="430" t="s">
        <v>120</v>
      </c>
      <c r="B93" s="431" t="s">
        <v>195</v>
      </c>
      <c r="C93" s="426" t="s">
        <v>156</v>
      </c>
      <c r="D93" s="441">
        <v>53.87</v>
      </c>
      <c r="E93" s="441">
        <v>48.58</v>
      </c>
      <c r="F93" s="441">
        <v>60.778588751105644</v>
      </c>
      <c r="G93" s="441">
        <v>64.007437179737892</v>
      </c>
      <c r="H93" s="44">
        <v>53.869677942794027</v>
      </c>
      <c r="I93" s="522">
        <v>-3.220572059703386E-4</v>
      </c>
      <c r="J93" s="444">
        <v>-5.9784148128683157E-6</v>
      </c>
    </row>
    <row r="94" spans="1:15" s="19" customFormat="1" ht="31.2" x14ac:dyDescent="0.3">
      <c r="A94" s="435"/>
      <c r="B94" s="436" t="s">
        <v>172</v>
      </c>
      <c r="C94" s="437" t="s">
        <v>156</v>
      </c>
      <c r="D94" s="443">
        <v>58.45</v>
      </c>
      <c r="E94" s="442">
        <v>56.34</v>
      </c>
      <c r="F94" s="442">
        <v>33.793215862868571</v>
      </c>
      <c r="G94" s="442">
        <v>58.450000006223902</v>
      </c>
      <c r="H94" s="45">
        <v>58.449161728131507</v>
      </c>
      <c r="I94" s="520">
        <v>-8.3827186849561031E-4</v>
      </c>
      <c r="J94" s="444">
        <v>-1.4341691505492804E-5</v>
      </c>
      <c r="L94" s="481"/>
    </row>
    <row r="95" spans="1:15" s="19" customFormat="1" ht="31.2" x14ac:dyDescent="0.3">
      <c r="A95" s="435"/>
      <c r="B95" s="436" t="s">
        <v>173</v>
      </c>
      <c r="C95" s="437" t="s">
        <v>156</v>
      </c>
      <c r="D95" s="443">
        <v>34.6</v>
      </c>
      <c r="E95" s="442">
        <v>33.07</v>
      </c>
      <c r="F95" s="442">
        <v>57.38734692429955</v>
      </c>
      <c r="G95" s="442">
        <v>34.599999948230412</v>
      </c>
      <c r="H95" s="45">
        <v>34.603585598400002</v>
      </c>
      <c r="I95" s="520">
        <v>3.5855984000008334E-3</v>
      </c>
      <c r="J95" s="444">
        <v>1.0363001156066254E-4</v>
      </c>
      <c r="L95" s="481"/>
    </row>
    <row r="96" spans="1:15" x14ac:dyDescent="0.3">
      <c r="A96" s="61"/>
      <c r="B96" s="7"/>
      <c r="C96" s="27"/>
      <c r="D96" s="45"/>
      <c r="E96" s="27"/>
      <c r="F96" s="27"/>
      <c r="G96" s="27"/>
      <c r="H96" s="45"/>
      <c r="I96" s="518">
        <v>0</v>
      </c>
      <c r="J96" s="444"/>
    </row>
    <row r="97" spans="1:12" x14ac:dyDescent="0.3">
      <c r="A97" s="61"/>
      <c r="B97" s="6" t="s">
        <v>61</v>
      </c>
      <c r="C97" s="10"/>
      <c r="D97" s="45"/>
      <c r="E97" s="10"/>
      <c r="F97" s="10"/>
      <c r="G97" s="10"/>
      <c r="H97" s="45"/>
      <c r="I97" s="525">
        <v>0</v>
      </c>
      <c r="J97" s="444"/>
      <c r="K97" s="482"/>
    </row>
    <row r="98" spans="1:12" ht="31.2" x14ac:dyDescent="0.3">
      <c r="A98" s="61"/>
      <c r="B98" s="6" t="s">
        <v>62</v>
      </c>
      <c r="C98" s="10" t="s">
        <v>130</v>
      </c>
      <c r="D98" s="49">
        <v>25</v>
      </c>
      <c r="E98" s="11">
        <v>25</v>
      </c>
      <c r="F98" s="11">
        <v>25</v>
      </c>
      <c r="G98" s="423">
        <v>25</v>
      </c>
      <c r="H98" s="570">
        <v>24</v>
      </c>
      <c r="I98" s="526">
        <v>-1</v>
      </c>
      <c r="J98" s="444">
        <v>-4.0000000000000036E-2</v>
      </c>
      <c r="L98" s="566"/>
    </row>
    <row r="99" spans="1:12" x14ac:dyDescent="0.3">
      <c r="A99" s="61"/>
      <c r="B99" s="4" t="s">
        <v>63</v>
      </c>
      <c r="C99" s="10" t="s">
        <v>130</v>
      </c>
      <c r="D99" s="50">
        <v>23</v>
      </c>
      <c r="E99" s="10">
        <v>23</v>
      </c>
      <c r="F99" s="10">
        <v>23</v>
      </c>
      <c r="G99" s="463">
        <v>23</v>
      </c>
      <c r="H99" s="50">
        <v>21</v>
      </c>
      <c r="I99" s="525">
        <v>-2</v>
      </c>
      <c r="J99" s="444">
        <v>-8.6956521739130488E-2</v>
      </c>
      <c r="L99" s="567"/>
    </row>
    <row r="100" spans="1:12" x14ac:dyDescent="0.3">
      <c r="A100" s="61"/>
      <c r="B100" s="4" t="s">
        <v>64</v>
      </c>
      <c r="C100" s="10" t="s">
        <v>130</v>
      </c>
      <c r="D100" s="50">
        <v>2</v>
      </c>
      <c r="E100" s="10">
        <v>2</v>
      </c>
      <c r="F100" s="10">
        <v>2</v>
      </c>
      <c r="G100" s="463">
        <v>2</v>
      </c>
      <c r="H100" s="50">
        <v>3</v>
      </c>
      <c r="I100" s="525">
        <v>1</v>
      </c>
      <c r="J100" s="444">
        <v>0.5</v>
      </c>
    </row>
    <row r="101" spans="1:12" ht="31.2" x14ac:dyDescent="0.3">
      <c r="A101" s="61"/>
      <c r="B101" s="6" t="s">
        <v>65</v>
      </c>
      <c r="C101" s="11" t="s">
        <v>131</v>
      </c>
      <c r="D101" s="51">
        <v>78262</v>
      </c>
      <c r="E101" s="51">
        <v>93880</v>
      </c>
      <c r="F101" s="51">
        <v>108109.06867333334</v>
      </c>
      <c r="G101" s="51">
        <v>61700.038453333342</v>
      </c>
      <c r="H101" s="51">
        <v>149183.4839722222</v>
      </c>
      <c r="I101" s="515">
        <v>70921.483972222195</v>
      </c>
      <c r="J101" s="444">
        <v>0.90620587222690707</v>
      </c>
    </row>
    <row r="102" spans="1:12" x14ac:dyDescent="0.3">
      <c r="A102" s="61"/>
      <c r="B102" s="4" t="s">
        <v>63</v>
      </c>
      <c r="C102" s="10" t="s">
        <v>131</v>
      </c>
      <c r="D102" s="52">
        <v>77722</v>
      </c>
      <c r="E102" s="52">
        <v>86531</v>
      </c>
      <c r="F102" s="52">
        <v>99275.95481884059</v>
      </c>
      <c r="G102" s="52">
        <v>107745.60427536232</v>
      </c>
      <c r="H102" s="52">
        <v>273496.91341269843</v>
      </c>
      <c r="I102" s="516">
        <v>195774.91341269843</v>
      </c>
      <c r="J102" s="444">
        <v>2.518912449662881</v>
      </c>
    </row>
    <row r="103" spans="1:12" x14ac:dyDescent="0.3">
      <c r="A103" s="61"/>
      <c r="B103" s="4" t="s">
        <v>64</v>
      </c>
      <c r="C103" s="10" t="s">
        <v>131</v>
      </c>
      <c r="D103" s="52">
        <v>84470</v>
      </c>
      <c r="E103" s="52">
        <v>178397</v>
      </c>
      <c r="F103" s="52">
        <v>209689.878</v>
      </c>
      <c r="G103" s="52">
        <v>303426.51216666668</v>
      </c>
      <c r="H103" s="52">
        <v>472457.34966666665</v>
      </c>
      <c r="I103" s="516">
        <v>387987.34966666665</v>
      </c>
      <c r="J103" s="444">
        <v>4.5931969890690976</v>
      </c>
    </row>
    <row r="104" spans="1:12" x14ac:dyDescent="0.3">
      <c r="A104" s="361"/>
      <c r="B104" s="362"/>
      <c r="H104" s="57"/>
    </row>
    <row r="105" spans="1:12" ht="61.2" customHeight="1" x14ac:dyDescent="0.3">
      <c r="A105" s="373"/>
      <c r="B105" s="362"/>
      <c r="H105" s="30"/>
    </row>
    <row r="106" spans="1:12" x14ac:dyDescent="0.3">
      <c r="A106" s="337"/>
      <c r="B106" s="364" t="s">
        <v>593</v>
      </c>
      <c r="J106" s="364" t="s">
        <v>627</v>
      </c>
    </row>
    <row r="107" spans="1:12" x14ac:dyDescent="0.3">
      <c r="B107" s="24"/>
    </row>
    <row r="108" spans="1:12" ht="17.399999999999999" x14ac:dyDescent="0.3">
      <c r="B108" s="25"/>
      <c r="H108" s="30"/>
    </row>
  </sheetData>
  <mergeCells count="4">
    <mergeCell ref="A89:A90"/>
    <mergeCell ref="B89:B90"/>
    <mergeCell ref="A1:G1"/>
    <mergeCell ref="A2:H2"/>
  </mergeCells>
  <phoneticPr fontId="27" type="noConversion"/>
  <pageMargins left="0.49" right="0.5" top="0.62" bottom="0.52" header="0.34" footer="0.25"/>
  <pageSetup paperSize="9" scale="5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2"/>
  <sheetViews>
    <sheetView workbookViewId="0">
      <selection activeCell="H3" sqref="H3:K5"/>
    </sheetView>
  </sheetViews>
  <sheetFormatPr defaultRowHeight="14.4" x14ac:dyDescent="0.3"/>
  <cols>
    <col min="1" max="1" width="17.6640625" customWidth="1"/>
    <col min="2" max="2" width="18.109375" customWidth="1"/>
    <col min="3" max="3" width="14.33203125" customWidth="1"/>
    <col min="4" max="4" width="11.88671875" customWidth="1"/>
    <col min="5" max="5" width="18.109375" customWidth="1"/>
    <col min="8" max="8" width="17.6640625" customWidth="1"/>
    <col min="9" max="9" width="20.33203125" customWidth="1"/>
    <col min="10" max="10" width="15.6640625" customWidth="1"/>
    <col min="11" max="11" width="15.5546875" customWidth="1"/>
  </cols>
  <sheetData>
    <row r="1" spans="1:11" x14ac:dyDescent="0.3">
      <c r="A1" s="287" t="s">
        <v>411</v>
      </c>
      <c r="B1" s="612" t="s">
        <v>497</v>
      </c>
      <c r="C1" s="612"/>
      <c r="D1" s="612" t="s">
        <v>412</v>
      </c>
      <c r="E1" s="612"/>
      <c r="F1" s="612" t="s">
        <v>498</v>
      </c>
      <c r="G1" s="612"/>
    </row>
    <row r="2" spans="1:11" ht="33.75" customHeight="1" x14ac:dyDescent="0.3">
      <c r="A2" s="287" t="s">
        <v>413</v>
      </c>
      <c r="B2" s="613" t="s">
        <v>414</v>
      </c>
      <c r="C2" s="613" t="s">
        <v>499</v>
      </c>
      <c r="D2" s="613" t="s">
        <v>414</v>
      </c>
      <c r="E2" s="613" t="s">
        <v>499</v>
      </c>
      <c r="F2" s="613" t="s">
        <v>414</v>
      </c>
      <c r="G2" s="613" t="s">
        <v>499</v>
      </c>
    </row>
    <row r="3" spans="1:11" ht="15" customHeight="1" x14ac:dyDescent="0.3">
      <c r="A3" s="287" t="s">
        <v>417</v>
      </c>
      <c r="B3" s="614"/>
      <c r="C3" s="614"/>
      <c r="D3" s="614"/>
      <c r="E3" s="614"/>
      <c r="F3" s="614"/>
      <c r="G3" s="614"/>
      <c r="H3" s="609" t="s">
        <v>351</v>
      </c>
      <c r="I3" s="610" t="s">
        <v>354</v>
      </c>
      <c r="J3" s="609" t="s">
        <v>520</v>
      </c>
      <c r="K3" s="609" t="s">
        <v>357</v>
      </c>
    </row>
    <row r="4" spans="1:11" ht="41.25" customHeight="1" x14ac:dyDescent="0.3">
      <c r="A4" s="287" t="s">
        <v>526</v>
      </c>
      <c r="B4" s="614"/>
      <c r="C4" s="614"/>
      <c r="D4" s="614"/>
      <c r="E4" s="614"/>
      <c r="F4" s="614"/>
      <c r="G4" s="614"/>
      <c r="H4" s="609"/>
      <c r="I4" s="610"/>
      <c r="J4" s="609"/>
      <c r="K4" s="609"/>
    </row>
    <row r="5" spans="1:11" ht="15.6" x14ac:dyDescent="0.3">
      <c r="A5" s="287" t="s">
        <v>415</v>
      </c>
      <c r="B5" s="615"/>
      <c r="C5" s="615"/>
      <c r="D5" s="615"/>
      <c r="E5" s="615"/>
      <c r="F5" s="615"/>
      <c r="G5" s="615"/>
      <c r="H5" s="272">
        <v>0.621</v>
      </c>
      <c r="I5" s="273">
        <v>7.0999999999999994E-2</v>
      </c>
      <c r="J5" s="272">
        <v>0.14399999999999999</v>
      </c>
      <c r="K5" s="272">
        <v>0.122</v>
      </c>
    </row>
    <row r="6" spans="1:11" ht="15" customHeight="1" x14ac:dyDescent="0.3">
      <c r="A6" s="288" t="s">
        <v>418</v>
      </c>
      <c r="B6" s="289"/>
      <c r="C6" s="289"/>
      <c r="D6" s="290">
        <v>913437.54</v>
      </c>
      <c r="E6" s="290">
        <v>913437.54</v>
      </c>
      <c r="F6" s="290"/>
      <c r="G6" s="290"/>
      <c r="H6" s="277">
        <v>567244.71233999997</v>
      </c>
      <c r="I6" s="278">
        <v>64854.065339999994</v>
      </c>
      <c r="J6" s="277">
        <v>131535.00576</v>
      </c>
      <c r="K6" s="277">
        <v>111439.37988000001</v>
      </c>
    </row>
    <row r="7" spans="1:11" ht="15" customHeight="1" x14ac:dyDescent="0.3">
      <c r="A7" s="291" t="s">
        <v>421</v>
      </c>
      <c r="B7" s="292"/>
      <c r="C7" s="292"/>
      <c r="D7" s="292"/>
      <c r="E7" s="293">
        <v>800112.74</v>
      </c>
      <c r="F7" s="292"/>
      <c r="G7" s="292"/>
    </row>
    <row r="8" spans="1:11" ht="15" customHeight="1" x14ac:dyDescent="0.3">
      <c r="A8" s="294" t="s">
        <v>421</v>
      </c>
      <c r="B8" s="295"/>
      <c r="C8" s="295"/>
      <c r="D8" s="295"/>
      <c r="E8" s="296">
        <v>800112.74</v>
      </c>
      <c r="F8" s="295"/>
      <c r="G8" s="295"/>
    </row>
    <row r="9" spans="1:11" ht="15" customHeight="1" x14ac:dyDescent="0.3">
      <c r="A9" s="297" t="s">
        <v>421</v>
      </c>
      <c r="B9" s="298"/>
      <c r="C9" s="298"/>
      <c r="D9" s="298"/>
      <c r="E9" s="299">
        <v>800112.74</v>
      </c>
      <c r="F9" s="298"/>
      <c r="G9" s="298"/>
    </row>
    <row r="10" spans="1:11" ht="15" customHeight="1" x14ac:dyDescent="0.3">
      <c r="A10" s="291" t="s">
        <v>527</v>
      </c>
      <c r="B10" s="292"/>
      <c r="C10" s="292"/>
      <c r="D10" s="293">
        <v>913437.54</v>
      </c>
      <c r="E10" s="293">
        <v>113324.8</v>
      </c>
      <c r="F10" s="292"/>
      <c r="G10" s="292"/>
    </row>
    <row r="11" spans="1:11" ht="15" customHeight="1" x14ac:dyDescent="0.3">
      <c r="A11" s="294" t="s">
        <v>528</v>
      </c>
      <c r="B11" s="295"/>
      <c r="C11" s="295"/>
      <c r="D11" s="296">
        <v>913437.54</v>
      </c>
      <c r="E11" s="296">
        <v>113324.8</v>
      </c>
      <c r="F11" s="295"/>
      <c r="G11" s="295"/>
    </row>
    <row r="12" spans="1:11" ht="15" customHeight="1" x14ac:dyDescent="0.3">
      <c r="A12" s="297" t="s">
        <v>360</v>
      </c>
      <c r="B12" s="298"/>
      <c r="C12" s="298"/>
      <c r="D12" s="299">
        <v>913437.54</v>
      </c>
      <c r="E12" s="299">
        <v>113324.8</v>
      </c>
      <c r="F12" s="298"/>
      <c r="G12" s="298"/>
    </row>
  </sheetData>
  <mergeCells count="13">
    <mergeCell ref="J3:J4"/>
    <mergeCell ref="K3:K4"/>
    <mergeCell ref="B1:C1"/>
    <mergeCell ref="B2:B5"/>
    <mergeCell ref="C2:C5"/>
    <mergeCell ref="D2:D5"/>
    <mergeCell ref="E2:E5"/>
    <mergeCell ref="D1:E1"/>
    <mergeCell ref="F1:G1"/>
    <mergeCell ref="G2:G5"/>
    <mergeCell ref="F2:F5"/>
    <mergeCell ref="H3:H4"/>
    <mergeCell ref="I3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N97"/>
  <sheetViews>
    <sheetView zoomScale="80" zoomScaleNormal="80" workbookViewId="0">
      <selection activeCell="D7" sqref="D7:J92"/>
    </sheetView>
  </sheetViews>
  <sheetFormatPr defaultColWidth="9.33203125" defaultRowHeight="15.6" x14ac:dyDescent="0.3"/>
  <cols>
    <col min="1" max="1" width="7.6640625" style="12" customWidth="1"/>
    <col min="2" max="2" width="44.5546875" style="2" customWidth="1"/>
    <col min="3" max="3" width="14.6640625" style="2" customWidth="1"/>
    <col min="4" max="4" width="15.33203125" style="2" customWidth="1"/>
    <col min="5" max="5" width="19.109375" style="2" hidden="1" customWidth="1"/>
    <col min="6" max="6" width="9.88671875" style="2" hidden="1" customWidth="1"/>
    <col min="7" max="7" width="16.33203125" style="2" hidden="1" customWidth="1"/>
    <col min="8" max="8" width="18.6640625" style="31" customWidth="1"/>
    <col min="9" max="9" width="16.109375" style="573" customWidth="1"/>
    <col min="10" max="10" width="17.6640625" style="1" customWidth="1"/>
    <col min="11" max="11" width="15.6640625" style="1" customWidth="1"/>
    <col min="12" max="12" width="13.21875" style="1" customWidth="1"/>
    <col min="13" max="16384" width="9.33203125" style="1"/>
  </cols>
  <sheetData>
    <row r="1" spans="1:14" ht="15.75" customHeight="1" x14ac:dyDescent="0.3">
      <c r="A1" s="578" t="s">
        <v>408</v>
      </c>
      <c r="B1" s="578"/>
      <c r="C1" s="578"/>
      <c r="D1" s="578"/>
      <c r="E1" s="578"/>
      <c r="F1" s="578"/>
      <c r="G1" s="578"/>
      <c r="H1" s="439"/>
    </row>
    <row r="2" spans="1:14" x14ac:dyDescent="0.3">
      <c r="A2" s="578" t="s">
        <v>640</v>
      </c>
      <c r="B2" s="578"/>
      <c r="C2" s="578"/>
      <c r="D2" s="578"/>
      <c r="E2" s="578"/>
      <c r="F2" s="578"/>
      <c r="G2" s="578"/>
      <c r="H2" s="578"/>
    </row>
    <row r="4" spans="1:14" s="15" customFormat="1" ht="10.199999999999999" x14ac:dyDescent="0.2">
      <c r="A4" s="13"/>
      <c r="B4" s="14"/>
      <c r="C4" s="14"/>
      <c r="D4" s="14"/>
      <c r="E4" s="14"/>
      <c r="F4" s="14"/>
      <c r="G4" s="14"/>
      <c r="H4" s="32"/>
      <c r="I4" s="574"/>
    </row>
    <row r="5" spans="1:14" ht="218.4" x14ac:dyDescent="0.3">
      <c r="A5" s="58" t="s">
        <v>0</v>
      </c>
      <c r="B5" s="28" t="s">
        <v>1</v>
      </c>
      <c r="C5" s="28" t="s">
        <v>359</v>
      </c>
      <c r="D5" s="428" t="s">
        <v>553</v>
      </c>
      <c r="E5" s="28" t="s">
        <v>406</v>
      </c>
      <c r="F5" s="28" t="s">
        <v>405</v>
      </c>
      <c r="G5" s="28" t="s">
        <v>617</v>
      </c>
      <c r="H5" s="53">
        <v>2020</v>
      </c>
      <c r="I5" s="428" t="s">
        <v>616</v>
      </c>
      <c r="J5" s="428" t="s">
        <v>143</v>
      </c>
      <c r="K5" s="573"/>
      <c r="L5" s="573"/>
      <c r="M5" s="573"/>
      <c r="N5" s="573"/>
    </row>
    <row r="6" spans="1:14" s="3" customFormat="1" x14ac:dyDescent="0.3">
      <c r="A6" s="58">
        <v>1</v>
      </c>
      <c r="B6" s="28">
        <v>2</v>
      </c>
      <c r="C6" s="28">
        <v>3</v>
      </c>
      <c r="D6" s="28">
        <v>4</v>
      </c>
      <c r="E6" s="28"/>
      <c r="F6" s="28"/>
      <c r="G6" s="28">
        <v>5</v>
      </c>
      <c r="H6" s="53">
        <v>4</v>
      </c>
      <c r="I6" s="53">
        <v>6</v>
      </c>
      <c r="J6" s="28">
        <v>7</v>
      </c>
      <c r="K6" s="642"/>
      <c r="L6" s="642"/>
      <c r="M6" s="642"/>
      <c r="N6" s="642"/>
    </row>
    <row r="7" spans="1:14" ht="31.2" x14ac:dyDescent="0.3">
      <c r="A7" s="58" t="s">
        <v>66</v>
      </c>
      <c r="B7" s="8" t="s">
        <v>187</v>
      </c>
      <c r="C7" s="28" t="s">
        <v>121</v>
      </c>
      <c r="D7" s="44">
        <v>42192.25</v>
      </c>
      <c r="E7" s="44">
        <v>51942.55</v>
      </c>
      <c r="F7" s="44">
        <v>45481.540059999992</v>
      </c>
      <c r="G7" s="44">
        <v>20644.775549999998</v>
      </c>
      <c r="H7" s="44">
        <v>46548.857776080004</v>
      </c>
      <c r="I7" s="45">
        <v>4356.6077760800035</v>
      </c>
      <c r="J7" s="444">
        <v>0.10325611400387524</v>
      </c>
      <c r="K7" s="573"/>
      <c r="L7" s="643"/>
      <c r="M7" s="573"/>
      <c r="N7" s="573"/>
    </row>
    <row r="8" spans="1:14" x14ac:dyDescent="0.3">
      <c r="A8" s="58">
        <v>1</v>
      </c>
      <c r="B8" s="8" t="s">
        <v>188</v>
      </c>
      <c r="C8" s="28" t="s">
        <v>121</v>
      </c>
      <c r="D8" s="44">
        <v>15431.76</v>
      </c>
      <c r="E8" s="44">
        <v>11191.81</v>
      </c>
      <c r="F8" s="44">
        <v>15350.778990000001</v>
      </c>
      <c r="G8" s="44">
        <v>6896.1773000000003</v>
      </c>
      <c r="H8" s="44">
        <v>13501.863859999999</v>
      </c>
      <c r="I8" s="45">
        <v>-1929.8961400000007</v>
      </c>
      <c r="J8" s="444">
        <v>-0.12506001518945353</v>
      </c>
      <c r="K8" s="573"/>
      <c r="L8" s="573"/>
      <c r="M8" s="573"/>
      <c r="N8" s="573"/>
    </row>
    <row r="9" spans="1:14" ht="15.75" customHeight="1" x14ac:dyDescent="0.3">
      <c r="A9" s="59" t="s">
        <v>67</v>
      </c>
      <c r="B9" s="7" t="s">
        <v>4</v>
      </c>
      <c r="C9" s="27" t="s">
        <v>121</v>
      </c>
      <c r="D9" s="45">
        <v>3768.81</v>
      </c>
      <c r="E9" s="45">
        <v>1513.87</v>
      </c>
      <c r="F9" s="45">
        <v>6012.1932799999995</v>
      </c>
      <c r="G9" s="45">
        <v>1833.12744</v>
      </c>
      <c r="H9" s="45">
        <v>3463.2362499999999</v>
      </c>
      <c r="I9" s="45">
        <v>-305.57375000000002</v>
      </c>
      <c r="J9" s="444">
        <v>-8.1079637869778565E-2</v>
      </c>
      <c r="K9" s="573"/>
      <c r="L9" s="573"/>
      <c r="M9" s="573"/>
      <c r="N9" s="573"/>
    </row>
    <row r="10" spans="1:14" ht="15" hidden="1" customHeight="1" x14ac:dyDescent="0.3">
      <c r="A10" s="59" t="s">
        <v>68</v>
      </c>
      <c r="B10" s="7" t="s">
        <v>5</v>
      </c>
      <c r="C10" s="27" t="s">
        <v>121</v>
      </c>
      <c r="D10" s="45"/>
      <c r="E10" s="45"/>
      <c r="F10" s="45">
        <v>0</v>
      </c>
      <c r="G10" s="45">
        <v>0</v>
      </c>
      <c r="H10" s="45">
        <v>0</v>
      </c>
      <c r="I10" s="45">
        <v>0</v>
      </c>
      <c r="J10" s="444" t="e">
        <v>#DIV/0!</v>
      </c>
      <c r="K10" s="573"/>
      <c r="L10" s="573"/>
      <c r="M10" s="573"/>
      <c r="N10" s="573"/>
    </row>
    <row r="11" spans="1:14" ht="14.25" customHeight="1" x14ac:dyDescent="0.3">
      <c r="A11" s="59" t="s">
        <v>68</v>
      </c>
      <c r="B11" s="7" t="s">
        <v>9</v>
      </c>
      <c r="C11" s="27" t="s">
        <v>121</v>
      </c>
      <c r="D11" s="45">
        <v>11662.95</v>
      </c>
      <c r="E11" s="45">
        <v>9677.9500000000007</v>
      </c>
      <c r="F11" s="45">
        <v>9338.5857100000012</v>
      </c>
      <c r="G11" s="45">
        <v>5063.0498600000001</v>
      </c>
      <c r="H11" s="45">
        <v>10038.62761</v>
      </c>
      <c r="I11" s="45">
        <v>-1624.3223900000012</v>
      </c>
      <c r="J11" s="444">
        <v>-0.13927200150905228</v>
      </c>
      <c r="K11" s="573"/>
      <c r="L11" s="573"/>
      <c r="M11" s="573"/>
      <c r="N11" s="573"/>
    </row>
    <row r="12" spans="1:14" s="16" customFormat="1" ht="18.75" hidden="1" customHeight="1" x14ac:dyDescent="0.3">
      <c r="A12" s="220"/>
      <c r="B12" s="221" t="s">
        <v>133</v>
      </c>
      <c r="C12" s="222" t="s">
        <v>376</v>
      </c>
      <c r="D12" s="229"/>
      <c r="E12" s="229"/>
      <c r="F12" s="229">
        <v>0.75</v>
      </c>
      <c r="G12" s="229">
        <v>0.74</v>
      </c>
      <c r="H12" s="46">
        <v>1</v>
      </c>
      <c r="I12" s="45">
        <v>1</v>
      </c>
      <c r="J12" s="444" t="e">
        <v>#DIV/0!</v>
      </c>
      <c r="K12" s="573"/>
      <c r="L12" s="644"/>
      <c r="M12" s="644"/>
      <c r="N12" s="644"/>
    </row>
    <row r="13" spans="1:14" s="16" customFormat="1" ht="31.2" x14ac:dyDescent="0.3">
      <c r="A13" s="60"/>
      <c r="B13" s="5" t="s">
        <v>10</v>
      </c>
      <c r="C13" s="9" t="s">
        <v>124</v>
      </c>
      <c r="D13" s="46">
        <v>861.88</v>
      </c>
      <c r="E13" s="46">
        <v>760.34</v>
      </c>
      <c r="F13" s="46">
        <v>749.70524999999998</v>
      </c>
      <c r="G13" s="46">
        <v>408.10852000000006</v>
      </c>
      <c r="H13" s="46">
        <v>741.95326016260162</v>
      </c>
      <c r="I13" s="45">
        <v>-119.92673983739837</v>
      </c>
      <c r="J13" s="444">
        <v>-0.13914551890912696</v>
      </c>
      <c r="K13" s="573"/>
      <c r="L13" s="644"/>
      <c r="M13" s="644"/>
      <c r="N13" s="644"/>
    </row>
    <row r="14" spans="1:14" s="16" customFormat="1" x14ac:dyDescent="0.3">
      <c r="A14" s="60"/>
      <c r="B14" s="5" t="s">
        <v>11</v>
      </c>
      <c r="C14" s="9" t="s">
        <v>125</v>
      </c>
      <c r="D14" s="27">
        <v>13.53</v>
      </c>
      <c r="E14" s="324">
        <v>12.728</v>
      </c>
      <c r="F14" s="324">
        <v>12.4</v>
      </c>
      <c r="G14" s="324">
        <v>12.4</v>
      </c>
      <c r="H14" s="46">
        <v>13.53</v>
      </c>
      <c r="I14" s="45">
        <v>0</v>
      </c>
      <c r="J14" s="444">
        <v>0</v>
      </c>
      <c r="K14" s="573"/>
      <c r="L14" s="644"/>
      <c r="M14" s="644"/>
      <c r="N14" s="644"/>
    </row>
    <row r="15" spans="1:14" x14ac:dyDescent="0.3">
      <c r="A15" s="58">
        <v>2</v>
      </c>
      <c r="B15" s="8" t="s">
        <v>186</v>
      </c>
      <c r="C15" s="28" t="s">
        <v>121</v>
      </c>
      <c r="D15" s="44">
        <v>13348.62</v>
      </c>
      <c r="E15" s="44">
        <v>13932.28</v>
      </c>
      <c r="F15" s="44">
        <v>16417.218560000001</v>
      </c>
      <c r="G15" s="44">
        <v>9135.3231599999981</v>
      </c>
      <c r="H15" s="44">
        <v>21540.035750000003</v>
      </c>
      <c r="I15" s="45">
        <v>8191.4157500000019</v>
      </c>
      <c r="J15" s="444">
        <v>0.61365262851141167</v>
      </c>
      <c r="K15" s="573"/>
      <c r="L15" s="573"/>
      <c r="M15" s="573"/>
      <c r="N15" s="573"/>
    </row>
    <row r="16" spans="1:14" ht="31.2" x14ac:dyDescent="0.3">
      <c r="A16" s="59" t="s">
        <v>70</v>
      </c>
      <c r="B16" s="7" t="s">
        <v>15</v>
      </c>
      <c r="C16" s="27" t="s">
        <v>121</v>
      </c>
      <c r="D16" s="45">
        <v>12124.71</v>
      </c>
      <c r="E16" s="45">
        <v>12657.53</v>
      </c>
      <c r="F16" s="45">
        <v>14826.70967</v>
      </c>
      <c r="G16" s="45">
        <v>8233.1040099999991</v>
      </c>
      <c r="H16" s="45">
        <v>19469.354230000001</v>
      </c>
      <c r="I16" s="45">
        <v>7344.6442300000017</v>
      </c>
      <c r="J16" s="444">
        <v>0.60575834226138214</v>
      </c>
      <c r="K16" s="573"/>
      <c r="L16" s="573"/>
      <c r="M16" s="573"/>
      <c r="N16" s="573"/>
    </row>
    <row r="17" spans="1:14" x14ac:dyDescent="0.3">
      <c r="A17" s="59" t="s">
        <v>71</v>
      </c>
      <c r="B17" s="7" t="s">
        <v>16</v>
      </c>
      <c r="C17" s="27" t="s">
        <v>121</v>
      </c>
      <c r="D17" s="45">
        <v>1135.27</v>
      </c>
      <c r="E17" s="45">
        <v>1070.7</v>
      </c>
      <c r="F17" s="45">
        <v>1308.6324300000001</v>
      </c>
      <c r="G17" s="45">
        <v>726.90787</v>
      </c>
      <c r="H17" s="45">
        <v>1669.9640999999999</v>
      </c>
      <c r="I17" s="45">
        <v>534.69409999999993</v>
      </c>
      <c r="J17" s="444">
        <v>0.4709840830815577</v>
      </c>
      <c r="K17" s="573"/>
      <c r="L17" s="573"/>
      <c r="M17" s="573"/>
      <c r="N17" s="573"/>
    </row>
    <row r="18" spans="1:14" ht="31.2" x14ac:dyDescent="0.3">
      <c r="A18" s="59" t="s">
        <v>72</v>
      </c>
      <c r="B18" s="7" t="s">
        <v>17</v>
      </c>
      <c r="C18" s="27" t="s">
        <v>121</v>
      </c>
      <c r="D18" s="45">
        <v>88.64</v>
      </c>
      <c r="E18" s="45">
        <v>39.67</v>
      </c>
      <c r="F18" s="45">
        <v>50.297029999999999</v>
      </c>
      <c r="G18" s="45">
        <v>28.937830000000002</v>
      </c>
      <c r="H18" s="45">
        <v>66.020839999999993</v>
      </c>
      <c r="I18" s="45">
        <v>-22.619160000000008</v>
      </c>
      <c r="J18" s="444">
        <v>-0.25518005415162459</v>
      </c>
      <c r="K18" s="573"/>
      <c r="L18" s="573"/>
      <c r="M18" s="573"/>
      <c r="N18" s="573"/>
    </row>
    <row r="19" spans="1:14" x14ac:dyDescent="0.3">
      <c r="A19" s="59" t="s">
        <v>389</v>
      </c>
      <c r="B19" s="7" t="s">
        <v>388</v>
      </c>
      <c r="C19" s="27" t="s">
        <v>121</v>
      </c>
      <c r="D19" s="45"/>
      <c r="E19" s="45">
        <v>164.39</v>
      </c>
      <c r="F19" s="45">
        <v>231.57943</v>
      </c>
      <c r="G19" s="45">
        <v>146.37345000000002</v>
      </c>
      <c r="H19" s="45">
        <v>334.69657999999998</v>
      </c>
      <c r="I19" s="45">
        <v>334.69657999999998</v>
      </c>
      <c r="J19" s="444"/>
      <c r="K19" s="573"/>
      <c r="L19" s="573"/>
      <c r="M19" s="573"/>
      <c r="N19" s="573"/>
    </row>
    <row r="20" spans="1:14" x14ac:dyDescent="0.3">
      <c r="A20" s="58" t="s">
        <v>73</v>
      </c>
      <c r="B20" s="8" t="s">
        <v>174</v>
      </c>
      <c r="C20" s="28" t="s">
        <v>121</v>
      </c>
      <c r="D20" s="44">
        <v>1280.95</v>
      </c>
      <c r="E20" s="44">
        <v>15132.24</v>
      </c>
      <c r="F20" s="44">
        <v>5870.13598</v>
      </c>
      <c r="G20" s="44">
        <v>1195.9093899999998</v>
      </c>
      <c r="H20" s="44">
        <v>2481.4662670799999</v>
      </c>
      <c r="I20" s="45">
        <v>1200.5162670799998</v>
      </c>
      <c r="J20" s="444">
        <v>0.93720774977946042</v>
      </c>
      <c r="K20" s="573"/>
      <c r="L20" s="573"/>
      <c r="M20" s="573"/>
      <c r="N20" s="573"/>
    </row>
    <row r="21" spans="1:14" ht="31.2" x14ac:dyDescent="0.3">
      <c r="A21" s="59"/>
      <c r="B21" s="7" t="s">
        <v>136</v>
      </c>
      <c r="C21" s="27" t="s">
        <v>121</v>
      </c>
      <c r="D21" s="27">
        <v>1074.18</v>
      </c>
      <c r="E21" s="27"/>
      <c r="F21" s="27">
        <v>0</v>
      </c>
      <c r="G21" s="27"/>
      <c r="H21" s="45">
        <v>2274.6962670799999</v>
      </c>
      <c r="I21" s="45">
        <v>1200.5162670799998</v>
      </c>
      <c r="J21" s="444">
        <v>1.1176118221154741</v>
      </c>
      <c r="K21" s="573"/>
      <c r="L21" s="573"/>
      <c r="M21" s="573"/>
      <c r="N21" s="573"/>
    </row>
    <row r="22" spans="1:14" x14ac:dyDescent="0.3">
      <c r="A22" s="59"/>
      <c r="B22" s="7" t="s">
        <v>137</v>
      </c>
      <c r="C22" s="27" t="s">
        <v>121</v>
      </c>
      <c r="D22" s="27">
        <v>206.77</v>
      </c>
      <c r="E22" s="27"/>
      <c r="F22" s="27">
        <v>0</v>
      </c>
      <c r="G22" s="27"/>
      <c r="H22" s="45">
        <v>206.77</v>
      </c>
      <c r="I22" s="45">
        <v>0</v>
      </c>
      <c r="J22" s="444">
        <v>0</v>
      </c>
      <c r="K22" s="573"/>
      <c r="L22" s="573"/>
      <c r="M22" s="573"/>
      <c r="N22" s="573"/>
    </row>
    <row r="23" spans="1:14" ht="30" customHeight="1" x14ac:dyDescent="0.3">
      <c r="A23" s="58">
        <v>4</v>
      </c>
      <c r="B23" s="8" t="s">
        <v>387</v>
      </c>
      <c r="C23" s="28" t="s">
        <v>121</v>
      </c>
      <c r="D23" s="44">
        <v>3061.1</v>
      </c>
      <c r="E23" s="44">
        <v>8963.68</v>
      </c>
      <c r="F23" s="44">
        <v>2960.4640600000007</v>
      </c>
      <c r="G23" s="44">
        <v>1383.62896</v>
      </c>
      <c r="H23" s="44">
        <v>3232.0340099999999</v>
      </c>
      <c r="I23" s="45">
        <v>170.93400999999994</v>
      </c>
      <c r="J23" s="444">
        <v>5.5840714122374235E-2</v>
      </c>
      <c r="K23" s="573"/>
      <c r="L23" s="573"/>
      <c r="M23" s="573"/>
      <c r="N23" s="573"/>
    </row>
    <row r="24" spans="1:14" hidden="1" x14ac:dyDescent="0.3">
      <c r="A24" s="59" t="s">
        <v>74</v>
      </c>
      <c r="B24" s="7" t="s">
        <v>383</v>
      </c>
      <c r="C24" s="27" t="s">
        <v>121</v>
      </c>
      <c r="D24" s="27"/>
      <c r="E24" s="27"/>
      <c r="F24" s="27">
        <v>0</v>
      </c>
      <c r="G24" s="27"/>
      <c r="H24" s="45">
        <v>3061.1</v>
      </c>
      <c r="I24" s="45">
        <v>3061.1</v>
      </c>
      <c r="J24" s="444" t="e">
        <v>#DIV/0!</v>
      </c>
      <c r="K24" s="573"/>
      <c r="L24" s="573"/>
      <c r="M24" s="573"/>
      <c r="N24" s="573"/>
    </row>
    <row r="25" spans="1:14" hidden="1" x14ac:dyDescent="0.3">
      <c r="A25" s="59" t="s">
        <v>382</v>
      </c>
      <c r="B25" s="7" t="s">
        <v>384</v>
      </c>
      <c r="C25" s="27" t="s">
        <v>121</v>
      </c>
      <c r="D25" s="27"/>
      <c r="E25" s="27"/>
      <c r="F25" s="27">
        <v>0</v>
      </c>
      <c r="G25" s="27"/>
      <c r="H25" s="45"/>
      <c r="I25" s="45">
        <v>0</v>
      </c>
      <c r="J25" s="444" t="e">
        <v>#DIV/0!</v>
      </c>
      <c r="K25" s="573"/>
      <c r="L25" s="573"/>
      <c r="M25" s="573"/>
      <c r="N25" s="573"/>
    </row>
    <row r="26" spans="1:14" ht="31.2" x14ac:dyDescent="0.3">
      <c r="A26" s="58" t="s">
        <v>75</v>
      </c>
      <c r="B26" s="8" t="s">
        <v>197</v>
      </c>
      <c r="C26" s="28" t="s">
        <v>121</v>
      </c>
      <c r="D26" s="44">
        <v>6768.35</v>
      </c>
      <c r="E26" s="44">
        <v>1460.08</v>
      </c>
      <c r="F26" s="44">
        <v>2920.8431600000004</v>
      </c>
      <c r="G26" s="44">
        <v>934.89735000000007</v>
      </c>
      <c r="H26" s="44">
        <v>2137.2607000000003</v>
      </c>
      <c r="I26" s="45">
        <v>-4631.0892999999996</v>
      </c>
      <c r="J26" s="444">
        <v>-0.68422721933706143</v>
      </c>
      <c r="K26" s="573"/>
      <c r="L26" s="573"/>
      <c r="M26" s="573"/>
      <c r="N26" s="573"/>
    </row>
    <row r="27" spans="1:14" x14ac:dyDescent="0.3">
      <c r="A27" s="59" t="s">
        <v>76</v>
      </c>
      <c r="B27" s="7" t="s">
        <v>146</v>
      </c>
      <c r="C27" s="27" t="s">
        <v>121</v>
      </c>
      <c r="D27" s="45">
        <v>404.41</v>
      </c>
      <c r="E27" s="45">
        <v>269.13</v>
      </c>
      <c r="F27" s="45">
        <v>1143.5401200000001</v>
      </c>
      <c r="G27" s="45">
        <v>601.40526</v>
      </c>
      <c r="H27" s="45">
        <v>386.23214000000002</v>
      </c>
      <c r="I27" s="45">
        <v>-18.17786000000001</v>
      </c>
      <c r="J27" s="444">
        <v>-4.4949086323285758E-2</v>
      </c>
      <c r="K27" s="573"/>
      <c r="L27" s="573"/>
      <c r="M27" s="573"/>
      <c r="N27" s="573"/>
    </row>
    <row r="28" spans="1:14" x14ac:dyDescent="0.3">
      <c r="A28" s="59" t="s">
        <v>77</v>
      </c>
      <c r="B28" s="7" t="s">
        <v>147</v>
      </c>
      <c r="C28" s="27" t="s">
        <v>121</v>
      </c>
      <c r="D28" s="45">
        <v>5506.48</v>
      </c>
      <c r="E28" s="45">
        <v>879.16</v>
      </c>
      <c r="F28" s="45">
        <v>300.35714000000002</v>
      </c>
      <c r="G28" s="45">
        <v>282.23214000000002</v>
      </c>
      <c r="H28" s="45">
        <v>1303.0132100000001</v>
      </c>
      <c r="I28" s="45">
        <v>-4203.4667899999995</v>
      </c>
      <c r="J28" s="444">
        <v>-0.76336730361319749</v>
      </c>
      <c r="K28" s="573"/>
      <c r="L28" s="573"/>
      <c r="M28" s="573"/>
      <c r="N28" s="573"/>
    </row>
    <row r="29" spans="1:14" ht="31.2" x14ac:dyDescent="0.3">
      <c r="A29" s="59" t="s">
        <v>78</v>
      </c>
      <c r="B29" s="7" t="s">
        <v>151</v>
      </c>
      <c r="C29" s="27" t="s">
        <v>121</v>
      </c>
      <c r="D29" s="45">
        <v>2.66</v>
      </c>
      <c r="E29" s="45"/>
      <c r="F29" s="45">
        <v>0</v>
      </c>
      <c r="G29" s="45">
        <v>0</v>
      </c>
      <c r="H29" s="45"/>
      <c r="I29" s="45">
        <v>-2.66</v>
      </c>
      <c r="J29" s="444">
        <v>-1</v>
      </c>
      <c r="K29" s="573"/>
      <c r="L29" s="573"/>
      <c r="M29" s="573"/>
      <c r="N29" s="573"/>
    </row>
    <row r="30" spans="1:14" x14ac:dyDescent="0.3">
      <c r="A30" s="59" t="s">
        <v>79</v>
      </c>
      <c r="B30" s="7" t="s">
        <v>23</v>
      </c>
      <c r="C30" s="27" t="s">
        <v>121</v>
      </c>
      <c r="D30" s="45">
        <v>595.05999999999995</v>
      </c>
      <c r="E30" s="45">
        <v>311.8</v>
      </c>
      <c r="F30" s="45">
        <v>1126.0999999999999</v>
      </c>
      <c r="G30" s="45">
        <v>0</v>
      </c>
      <c r="H30" s="45"/>
      <c r="I30" s="45">
        <v>-595.05999999999995</v>
      </c>
      <c r="J30" s="444">
        <v>-1</v>
      </c>
      <c r="K30" s="573"/>
      <c r="L30" s="573"/>
      <c r="M30" s="573"/>
      <c r="N30" s="573"/>
    </row>
    <row r="31" spans="1:14" ht="31.2" x14ac:dyDescent="0.3">
      <c r="A31" s="59" t="s">
        <v>139</v>
      </c>
      <c r="B31" s="7" t="s">
        <v>24</v>
      </c>
      <c r="C31" s="27" t="s">
        <v>121</v>
      </c>
      <c r="D31" s="45">
        <v>259.74</v>
      </c>
      <c r="E31" s="45"/>
      <c r="F31" s="45">
        <v>0</v>
      </c>
      <c r="G31" s="45">
        <v>0</v>
      </c>
      <c r="H31" s="45">
        <v>343.39285999999998</v>
      </c>
      <c r="I31" s="45">
        <v>83.652859999999976</v>
      </c>
      <c r="J31" s="444">
        <v>0.32206383306383302</v>
      </c>
      <c r="K31" s="573"/>
      <c r="L31" s="573"/>
      <c r="M31" s="573"/>
      <c r="N31" s="573"/>
    </row>
    <row r="32" spans="1:14" ht="31.2" x14ac:dyDescent="0.3">
      <c r="A32" s="59" t="s">
        <v>80</v>
      </c>
      <c r="B32" s="7" t="s">
        <v>397</v>
      </c>
      <c r="C32" s="27" t="s">
        <v>121</v>
      </c>
      <c r="D32" s="45"/>
      <c r="E32" s="45"/>
      <c r="F32" s="45">
        <v>350.84590000000003</v>
      </c>
      <c r="G32" s="45">
        <v>51.259949999999996</v>
      </c>
      <c r="H32" s="45">
        <v>104.62249</v>
      </c>
      <c r="I32" s="45">
        <v>104.62249</v>
      </c>
      <c r="J32" s="444"/>
      <c r="K32" s="573"/>
      <c r="L32" s="573"/>
      <c r="M32" s="573"/>
      <c r="N32" s="573"/>
    </row>
    <row r="33" spans="1:14" hidden="1" x14ac:dyDescent="0.3">
      <c r="A33" s="59"/>
      <c r="B33" s="436"/>
      <c r="C33" s="27"/>
      <c r="D33" s="45"/>
      <c r="E33" s="45"/>
      <c r="F33" s="45"/>
      <c r="G33" s="45"/>
      <c r="H33" s="45"/>
      <c r="I33" s="45"/>
      <c r="J33" s="444"/>
      <c r="K33" s="573"/>
      <c r="L33" s="573"/>
      <c r="M33" s="573"/>
      <c r="N33" s="573"/>
    </row>
    <row r="34" spans="1:14" x14ac:dyDescent="0.3">
      <c r="A34" s="58" t="s">
        <v>85</v>
      </c>
      <c r="B34" s="8" t="s">
        <v>177</v>
      </c>
      <c r="C34" s="28" t="s">
        <v>121</v>
      </c>
      <c r="D34" s="44">
        <v>2301.4699999999998</v>
      </c>
      <c r="E34" s="44">
        <v>1262.46</v>
      </c>
      <c r="F34" s="44">
        <v>1962.0993100000001</v>
      </c>
      <c r="G34" s="44">
        <v>1098.8393899999999</v>
      </c>
      <c r="H34" s="44">
        <v>3656.1971889999995</v>
      </c>
      <c r="I34" s="45">
        <v>1354.7271889999997</v>
      </c>
      <c r="J34" s="444">
        <v>0.5886356063733178</v>
      </c>
      <c r="K34" s="573"/>
      <c r="L34" s="573"/>
      <c r="M34" s="573"/>
      <c r="N34" s="573"/>
    </row>
    <row r="35" spans="1:14" hidden="1" x14ac:dyDescent="0.3">
      <c r="A35" s="59"/>
      <c r="B35" s="7"/>
      <c r="C35" s="27"/>
      <c r="D35" s="45"/>
      <c r="E35" s="45"/>
      <c r="F35" s="45"/>
      <c r="G35" s="45"/>
      <c r="H35" s="45"/>
      <c r="I35" s="45"/>
      <c r="J35" s="444"/>
      <c r="K35" s="573"/>
      <c r="L35" s="573"/>
      <c r="M35" s="573"/>
      <c r="N35" s="573"/>
    </row>
    <row r="36" spans="1:14" x14ac:dyDescent="0.3">
      <c r="A36" s="59" t="s">
        <v>86</v>
      </c>
      <c r="B36" s="7" t="s">
        <v>27</v>
      </c>
      <c r="C36" s="27" t="s">
        <v>121</v>
      </c>
      <c r="D36" s="45">
        <v>0</v>
      </c>
      <c r="E36" s="45">
        <v>27.84</v>
      </c>
      <c r="F36" s="45">
        <v>0</v>
      </c>
      <c r="G36" s="45">
        <v>0</v>
      </c>
      <c r="H36" s="45">
        <v>0</v>
      </c>
      <c r="I36" s="45">
        <v>0</v>
      </c>
      <c r="J36" s="444"/>
      <c r="K36" s="573"/>
      <c r="L36" s="573"/>
      <c r="M36" s="573"/>
      <c r="N36" s="573"/>
    </row>
    <row r="37" spans="1:14" x14ac:dyDescent="0.3">
      <c r="A37" s="59" t="s">
        <v>87</v>
      </c>
      <c r="B37" s="7" t="s">
        <v>28</v>
      </c>
      <c r="C37" s="27" t="s">
        <v>121</v>
      </c>
      <c r="D37" s="45">
        <v>0</v>
      </c>
      <c r="E37" s="45"/>
      <c r="F37" s="45">
        <v>0</v>
      </c>
      <c r="G37" s="45">
        <v>0</v>
      </c>
      <c r="H37" s="45">
        <v>0</v>
      </c>
      <c r="I37" s="45">
        <v>0</v>
      </c>
      <c r="J37" s="444"/>
      <c r="K37" s="573"/>
      <c r="L37" s="573"/>
      <c r="M37" s="573"/>
      <c r="N37" s="573"/>
    </row>
    <row r="38" spans="1:14" hidden="1" x14ac:dyDescent="0.3">
      <c r="A38" s="59"/>
      <c r="B38" s="7"/>
      <c r="C38" s="27"/>
      <c r="D38" s="45"/>
      <c r="E38" s="45"/>
      <c r="F38" s="45"/>
      <c r="G38" s="45"/>
      <c r="H38" s="45"/>
      <c r="I38" s="45"/>
      <c r="J38" s="444"/>
      <c r="K38" s="573"/>
      <c r="L38" s="573"/>
      <c r="M38" s="573"/>
      <c r="N38" s="573"/>
    </row>
    <row r="39" spans="1:14" hidden="1" x14ac:dyDescent="0.3">
      <c r="A39" s="59"/>
      <c r="B39" s="7"/>
      <c r="C39" s="27"/>
      <c r="D39" s="45"/>
      <c r="E39" s="45"/>
      <c r="F39" s="45"/>
      <c r="G39" s="45"/>
      <c r="H39" s="45"/>
      <c r="I39" s="45"/>
      <c r="J39" s="444"/>
      <c r="K39" s="573"/>
      <c r="L39" s="573"/>
      <c r="M39" s="573"/>
      <c r="N39" s="573"/>
    </row>
    <row r="40" spans="1:14" x14ac:dyDescent="0.3">
      <c r="A40" s="59" t="s">
        <v>88</v>
      </c>
      <c r="B40" s="7" t="s">
        <v>152</v>
      </c>
      <c r="C40" s="27" t="s">
        <v>121</v>
      </c>
      <c r="D40" s="45">
        <v>94.78</v>
      </c>
      <c r="E40" s="45"/>
      <c r="F40" s="45">
        <v>75</v>
      </c>
      <c r="G40" s="45">
        <v>37.5</v>
      </c>
      <c r="H40" s="45">
        <v>75.760979999999989</v>
      </c>
      <c r="I40" s="45">
        <v>-19.019020000000012</v>
      </c>
      <c r="J40" s="444">
        <v>-0.20066490820848293</v>
      </c>
      <c r="K40" s="573"/>
      <c r="L40" s="573"/>
      <c r="M40" s="573"/>
      <c r="N40" s="573"/>
    </row>
    <row r="41" spans="1:14" x14ac:dyDescent="0.3">
      <c r="A41" s="59" t="s">
        <v>89</v>
      </c>
      <c r="B41" s="7" t="s">
        <v>401</v>
      </c>
      <c r="C41" s="27" t="s">
        <v>121</v>
      </c>
      <c r="D41" s="45"/>
      <c r="E41" s="45"/>
      <c r="F41" s="45">
        <v>0</v>
      </c>
      <c r="G41" s="45"/>
      <c r="H41" s="45">
        <v>401.86799999999999</v>
      </c>
      <c r="I41" s="45">
        <v>401.86799999999999</v>
      </c>
      <c r="J41" s="444"/>
      <c r="K41" s="573"/>
      <c r="L41" s="573"/>
      <c r="M41" s="573"/>
      <c r="N41" s="573"/>
    </row>
    <row r="42" spans="1:14" ht="62.4" x14ac:dyDescent="0.3">
      <c r="A42" s="59" t="s">
        <v>90</v>
      </c>
      <c r="B42" s="7" t="s">
        <v>31</v>
      </c>
      <c r="C42" s="27" t="s">
        <v>121</v>
      </c>
      <c r="D42" s="45">
        <v>1016.48</v>
      </c>
      <c r="E42" s="45">
        <v>1030.4000000000001</v>
      </c>
      <c r="F42" s="45">
        <v>1499.77253</v>
      </c>
      <c r="G42" s="45">
        <v>934.59609999999998</v>
      </c>
      <c r="H42" s="45">
        <v>1602.76595</v>
      </c>
      <c r="I42" s="45">
        <v>586.28594999999996</v>
      </c>
      <c r="J42" s="444">
        <v>0.57678060561939226</v>
      </c>
      <c r="K42" s="573"/>
      <c r="L42" s="573"/>
      <c r="M42" s="573"/>
      <c r="N42" s="573"/>
    </row>
    <row r="43" spans="1:14" x14ac:dyDescent="0.3">
      <c r="A43" s="59" t="s">
        <v>91</v>
      </c>
      <c r="B43" s="7" t="s">
        <v>32</v>
      </c>
      <c r="C43" s="27" t="s">
        <v>121</v>
      </c>
      <c r="D43" s="45">
        <v>1047.6099999999999</v>
      </c>
      <c r="E43" s="45">
        <v>191.35</v>
      </c>
      <c r="F43" s="45">
        <v>144.45198000000002</v>
      </c>
      <c r="G43" s="45">
        <v>4.6535500000000001</v>
      </c>
      <c r="H43" s="45">
        <v>1227.54949844</v>
      </c>
      <c r="I43" s="45">
        <v>179.93949844000008</v>
      </c>
      <c r="J43" s="444">
        <v>0.17176191372743688</v>
      </c>
      <c r="K43" s="573"/>
      <c r="L43" s="573"/>
      <c r="M43" s="573"/>
      <c r="N43" s="573"/>
    </row>
    <row r="44" spans="1:14" x14ac:dyDescent="0.3">
      <c r="A44" s="59" t="s">
        <v>92</v>
      </c>
      <c r="B44" s="7" t="s">
        <v>33</v>
      </c>
      <c r="C44" s="27" t="s">
        <v>121</v>
      </c>
      <c r="D44" s="45">
        <v>142.59</v>
      </c>
      <c r="E44" s="45">
        <v>12.87</v>
      </c>
      <c r="F44" s="45">
        <v>13.461790000000001</v>
      </c>
      <c r="G44" s="45">
        <v>1.0294100000000002</v>
      </c>
      <c r="H44" s="45">
        <v>4.0094399999999997</v>
      </c>
      <c r="I44" s="45">
        <v>-138.58055999999999</v>
      </c>
      <c r="J44" s="444">
        <v>-0.97188133810225119</v>
      </c>
      <c r="K44" s="573"/>
      <c r="L44" s="573"/>
      <c r="M44" s="573"/>
      <c r="N44" s="573"/>
    </row>
    <row r="45" spans="1:14" x14ac:dyDescent="0.3">
      <c r="A45" s="59" t="s">
        <v>93</v>
      </c>
      <c r="B45" s="7" t="s">
        <v>392</v>
      </c>
      <c r="C45" s="27" t="s">
        <v>121</v>
      </c>
      <c r="D45" s="45">
        <v>0</v>
      </c>
      <c r="E45" s="45">
        <v>0</v>
      </c>
      <c r="F45" s="45">
        <v>0</v>
      </c>
      <c r="G45" s="45">
        <v>0</v>
      </c>
      <c r="H45" s="45">
        <v>42.7</v>
      </c>
      <c r="I45" s="45">
        <v>42.7</v>
      </c>
      <c r="J45" s="444"/>
      <c r="K45" s="573"/>
      <c r="L45" s="573"/>
      <c r="M45" s="573"/>
      <c r="N45" s="573"/>
    </row>
    <row r="46" spans="1:14" x14ac:dyDescent="0.3">
      <c r="A46" s="59" t="s">
        <v>391</v>
      </c>
      <c r="B46" s="7" t="s">
        <v>407</v>
      </c>
      <c r="C46" s="27" t="s">
        <v>121</v>
      </c>
      <c r="D46" s="45">
        <v>0</v>
      </c>
      <c r="E46" s="45">
        <v>0</v>
      </c>
      <c r="F46" s="45">
        <v>229.41301000000001</v>
      </c>
      <c r="G46" s="45">
        <v>121.06032999999999</v>
      </c>
      <c r="H46" s="45">
        <v>301.54332055999998</v>
      </c>
      <c r="I46" s="45">
        <v>301.54332055999998</v>
      </c>
      <c r="J46" s="444"/>
      <c r="K46" s="573"/>
      <c r="L46" s="573"/>
      <c r="M46" s="573"/>
      <c r="N46" s="573"/>
    </row>
    <row r="47" spans="1:14" x14ac:dyDescent="0.3">
      <c r="A47" s="58" t="s">
        <v>94</v>
      </c>
      <c r="B47" s="8" t="s">
        <v>34</v>
      </c>
      <c r="C47" s="28" t="s">
        <v>121</v>
      </c>
      <c r="D47" s="286">
        <v>2810.79</v>
      </c>
      <c r="E47" s="286">
        <v>5910.3</v>
      </c>
      <c r="F47" s="286">
        <v>7181.3579477400008</v>
      </c>
      <c r="G47" s="286">
        <v>3784.9816953200007</v>
      </c>
      <c r="H47" s="44">
        <v>9000.734152160001</v>
      </c>
      <c r="I47" s="45">
        <v>6189.9441521600011</v>
      </c>
      <c r="J47" s="444">
        <v>2.2022079743275027</v>
      </c>
      <c r="K47" s="573"/>
      <c r="L47" s="573"/>
      <c r="M47" s="573"/>
      <c r="N47" s="573"/>
    </row>
    <row r="48" spans="1:14" ht="31.2" x14ac:dyDescent="0.3">
      <c r="A48" s="58" t="s">
        <v>95</v>
      </c>
      <c r="B48" s="8" t="s">
        <v>190</v>
      </c>
      <c r="C48" s="28" t="s">
        <v>121</v>
      </c>
      <c r="D48" s="286">
        <v>2771.03</v>
      </c>
      <c r="E48" s="286">
        <v>5716.89</v>
      </c>
      <c r="F48" s="286">
        <v>7069.9185678600006</v>
      </c>
      <c r="G48" s="286">
        <v>3750.3000550400006</v>
      </c>
      <c r="H48" s="44">
        <v>8963.6567515200004</v>
      </c>
      <c r="I48" s="45">
        <v>6192.6267515199997</v>
      </c>
      <c r="J48" s="444">
        <v>2.2347743443845789</v>
      </c>
      <c r="K48" s="573"/>
      <c r="L48" s="573"/>
      <c r="M48" s="573"/>
      <c r="N48" s="573"/>
    </row>
    <row r="49" spans="1:14" ht="31.2" x14ac:dyDescent="0.3">
      <c r="A49" s="59" t="s">
        <v>96</v>
      </c>
      <c r="B49" s="7" t="s">
        <v>36</v>
      </c>
      <c r="C49" s="27" t="s">
        <v>121</v>
      </c>
      <c r="D49" s="45">
        <v>1301.6500000000001</v>
      </c>
      <c r="E49" s="45">
        <v>3157.41</v>
      </c>
      <c r="F49" s="45">
        <v>4263.6941859999997</v>
      </c>
      <c r="G49" s="45">
        <v>2388.2602880000004</v>
      </c>
      <c r="H49" s="45">
        <v>5578.0448379999998</v>
      </c>
      <c r="I49" s="45">
        <v>4276.3948380000002</v>
      </c>
      <c r="J49" s="444">
        <v>3.285364604924518</v>
      </c>
      <c r="K49" s="573"/>
      <c r="L49" s="573"/>
      <c r="M49" s="573"/>
      <c r="N49" s="573"/>
    </row>
    <row r="50" spans="1:14" x14ac:dyDescent="0.3">
      <c r="A50" s="59" t="s">
        <v>97</v>
      </c>
      <c r="B50" s="7" t="s">
        <v>16</v>
      </c>
      <c r="C50" s="27" t="s">
        <v>121</v>
      </c>
      <c r="D50" s="45">
        <v>123.86</v>
      </c>
      <c r="E50" s="45">
        <v>305.29000000000002</v>
      </c>
      <c r="F50" s="45">
        <v>356.44805758000001</v>
      </c>
      <c r="G50" s="45">
        <v>198.87602469999999</v>
      </c>
      <c r="H50" s="45">
        <v>463.60386617999995</v>
      </c>
      <c r="I50" s="45">
        <v>339.74386617999994</v>
      </c>
      <c r="J50" s="444">
        <v>2.7429667865331822</v>
      </c>
      <c r="K50" s="573"/>
      <c r="L50" s="573"/>
      <c r="M50" s="573"/>
      <c r="N50" s="573"/>
    </row>
    <row r="51" spans="1:14" x14ac:dyDescent="0.3">
      <c r="A51" s="59" t="s">
        <v>98</v>
      </c>
      <c r="B51" s="7" t="s">
        <v>388</v>
      </c>
      <c r="C51" s="27" t="s">
        <v>121</v>
      </c>
      <c r="D51" s="45">
        <v>0</v>
      </c>
      <c r="E51" s="45">
        <v>48.92</v>
      </c>
      <c r="F51" s="45">
        <v>0</v>
      </c>
      <c r="G51" s="45">
        <v>0</v>
      </c>
      <c r="H51" s="45">
        <v>91.610973639999997</v>
      </c>
      <c r="I51" s="45">
        <v>91.610973639999997</v>
      </c>
      <c r="J51" s="444"/>
      <c r="K51" s="573"/>
      <c r="L51" s="573"/>
      <c r="M51" s="573"/>
      <c r="N51" s="573"/>
    </row>
    <row r="52" spans="1:14" x14ac:dyDescent="0.3">
      <c r="A52" s="58" t="s">
        <v>98</v>
      </c>
      <c r="B52" s="8" t="s">
        <v>191</v>
      </c>
      <c r="C52" s="28" t="s">
        <v>121</v>
      </c>
      <c r="D52" s="44">
        <v>1112.1099999999999</v>
      </c>
      <c r="E52" s="44">
        <v>1915.38</v>
      </c>
      <c r="F52" s="44">
        <v>2187.9040800000002</v>
      </c>
      <c r="G52" s="44">
        <v>1027.3183239999998</v>
      </c>
      <c r="H52" s="44">
        <v>1463.0728200000001</v>
      </c>
      <c r="I52" s="45">
        <v>350.96282000000019</v>
      </c>
      <c r="J52" s="444">
        <v>0.31558282903669621</v>
      </c>
      <c r="K52" s="573"/>
      <c r="L52" s="573"/>
      <c r="M52" s="573"/>
      <c r="N52" s="573"/>
    </row>
    <row r="53" spans="1:14" x14ac:dyDescent="0.3">
      <c r="A53" s="59" t="s">
        <v>99</v>
      </c>
      <c r="B53" s="7" t="s">
        <v>37</v>
      </c>
      <c r="C53" s="27" t="s">
        <v>121</v>
      </c>
      <c r="D53" s="45">
        <v>1.42</v>
      </c>
      <c r="E53" s="45">
        <v>427.55</v>
      </c>
      <c r="F53" s="45">
        <v>597.82720600000005</v>
      </c>
      <c r="G53" s="45">
        <v>277.23523999999998</v>
      </c>
      <c r="H53" s="45">
        <v>92.411705999999995</v>
      </c>
      <c r="I53" s="45">
        <v>90.991705999999994</v>
      </c>
      <c r="J53" s="444">
        <v>64.078666197183097</v>
      </c>
      <c r="K53" s="573"/>
      <c r="L53" s="573"/>
      <c r="M53" s="573"/>
      <c r="N53" s="573"/>
    </row>
    <row r="54" spans="1:14" x14ac:dyDescent="0.3">
      <c r="A54" s="59" t="s">
        <v>100</v>
      </c>
      <c r="B54" s="7" t="s">
        <v>38</v>
      </c>
      <c r="C54" s="27" t="s">
        <v>121</v>
      </c>
      <c r="D54" s="45">
        <v>392.54</v>
      </c>
      <c r="E54" s="45">
        <v>263.2</v>
      </c>
      <c r="F54" s="45">
        <v>301.33072800000002</v>
      </c>
      <c r="G54" s="45">
        <v>109.02603199999999</v>
      </c>
      <c r="H54" s="45">
        <v>46.401012000000001</v>
      </c>
      <c r="I54" s="45">
        <v>-346.13898800000004</v>
      </c>
      <c r="J54" s="444">
        <v>-0.88179290772914865</v>
      </c>
      <c r="K54" s="573"/>
      <c r="L54" s="573"/>
      <c r="M54" s="573"/>
      <c r="N54" s="573"/>
    </row>
    <row r="55" spans="1:14" x14ac:dyDescent="0.3">
      <c r="A55" s="59" t="s">
        <v>101</v>
      </c>
      <c r="B55" s="7" t="s">
        <v>39</v>
      </c>
      <c r="C55" s="27" t="s">
        <v>121</v>
      </c>
      <c r="D55" s="45">
        <v>15.17</v>
      </c>
      <c r="E55" s="45">
        <v>41.12</v>
      </c>
      <c r="F55" s="45">
        <v>5.7448579999999998</v>
      </c>
      <c r="G55" s="45">
        <v>5.7448579999999998</v>
      </c>
      <c r="H55" s="45">
        <v>11.617694</v>
      </c>
      <c r="I55" s="45">
        <v>-3.5523059999999997</v>
      </c>
      <c r="J55" s="444">
        <v>-0.23416651285431767</v>
      </c>
      <c r="K55" s="573"/>
      <c r="L55" s="573"/>
      <c r="M55" s="573"/>
      <c r="N55" s="573"/>
    </row>
    <row r="56" spans="1:14" x14ac:dyDescent="0.3">
      <c r="A56" s="59" t="s">
        <v>102</v>
      </c>
      <c r="B56" s="7" t="s">
        <v>40</v>
      </c>
      <c r="C56" s="27" t="s">
        <v>121</v>
      </c>
      <c r="D56" s="45">
        <v>702.98</v>
      </c>
      <c r="E56" s="45">
        <v>1183.5</v>
      </c>
      <c r="F56" s="45">
        <v>1283.0012879999999</v>
      </c>
      <c r="G56" s="45">
        <v>635.31219399999998</v>
      </c>
      <c r="H56" s="45">
        <v>1312.6424080000002</v>
      </c>
      <c r="I56" s="45">
        <v>609.66240800000014</v>
      </c>
      <c r="J56" s="444">
        <v>0.86725427181427661</v>
      </c>
      <c r="K56" s="573"/>
      <c r="L56" s="573"/>
      <c r="M56" s="573"/>
      <c r="N56" s="573"/>
    </row>
    <row r="57" spans="1:14" x14ac:dyDescent="0.3">
      <c r="A57" s="58" t="s">
        <v>103</v>
      </c>
      <c r="B57" s="8" t="s">
        <v>179</v>
      </c>
      <c r="C57" s="28" t="s">
        <v>121</v>
      </c>
      <c r="D57" s="44">
        <v>165.53</v>
      </c>
      <c r="E57" s="44">
        <v>180.6</v>
      </c>
      <c r="F57" s="44">
        <v>168.87223598</v>
      </c>
      <c r="G57" s="44">
        <v>96.892256720000006</v>
      </c>
      <c r="H57" s="44">
        <v>168.28918021999999</v>
      </c>
      <c r="I57" s="45">
        <v>2.7591802199999904</v>
      </c>
      <c r="J57" s="444">
        <v>1.6668762278740923E-2</v>
      </c>
      <c r="K57" s="573"/>
      <c r="L57" s="573"/>
      <c r="M57" s="573"/>
      <c r="N57" s="573"/>
    </row>
    <row r="58" spans="1:14" hidden="1" x14ac:dyDescent="0.3">
      <c r="A58" s="59"/>
      <c r="B58" s="7"/>
      <c r="C58" s="27"/>
      <c r="D58" s="45"/>
      <c r="E58" s="45"/>
      <c r="F58" s="45"/>
      <c r="G58" s="45"/>
      <c r="H58" s="45"/>
      <c r="I58" s="45"/>
      <c r="J58" s="444"/>
      <c r="K58" s="573"/>
      <c r="L58" s="573"/>
      <c r="M58" s="573"/>
      <c r="N58" s="573"/>
    </row>
    <row r="59" spans="1:14" x14ac:dyDescent="0.3">
      <c r="A59" s="59" t="s">
        <v>104</v>
      </c>
      <c r="B59" s="7" t="s">
        <v>41</v>
      </c>
      <c r="C59" s="27" t="s">
        <v>121</v>
      </c>
      <c r="D59" s="45">
        <v>49.36</v>
      </c>
      <c r="E59" s="45">
        <v>38.799999999999997</v>
      </c>
      <c r="F59" s="45">
        <v>34.608302420000001</v>
      </c>
      <c r="G59" s="45">
        <v>18.296676720000001</v>
      </c>
      <c r="H59" s="45">
        <v>34.081779699999998</v>
      </c>
      <c r="I59" s="45">
        <v>-15.278220300000001</v>
      </c>
      <c r="J59" s="444">
        <v>-0.30952634319286876</v>
      </c>
      <c r="K59" s="573"/>
      <c r="L59" s="573"/>
      <c r="M59" s="573"/>
      <c r="N59" s="573"/>
    </row>
    <row r="60" spans="1:14" hidden="1" x14ac:dyDescent="0.3">
      <c r="A60" s="59"/>
      <c r="B60" s="7"/>
      <c r="C60" s="27"/>
      <c r="D60" s="45"/>
      <c r="E60" s="45"/>
      <c r="F60" s="45"/>
      <c r="G60" s="45"/>
      <c r="H60" s="45"/>
      <c r="I60" s="45"/>
      <c r="J60" s="444"/>
      <c r="K60" s="573"/>
      <c r="L60" s="573"/>
      <c r="M60" s="573"/>
      <c r="N60" s="573"/>
    </row>
    <row r="61" spans="1:14" hidden="1" x14ac:dyDescent="0.3">
      <c r="A61" s="59"/>
      <c r="B61" s="7"/>
      <c r="C61" s="27"/>
      <c r="D61" s="45"/>
      <c r="E61" s="45"/>
      <c r="F61" s="45"/>
      <c r="G61" s="45"/>
      <c r="H61" s="45"/>
      <c r="I61" s="45"/>
      <c r="J61" s="444"/>
      <c r="K61" s="573"/>
      <c r="L61" s="573"/>
      <c r="M61" s="573"/>
      <c r="N61" s="573"/>
    </row>
    <row r="62" spans="1:14" ht="31.2" x14ac:dyDescent="0.3">
      <c r="A62" s="59" t="s">
        <v>105</v>
      </c>
      <c r="B62" s="7" t="s">
        <v>42</v>
      </c>
      <c r="C62" s="27" t="s">
        <v>121</v>
      </c>
      <c r="D62" s="45">
        <v>109.51</v>
      </c>
      <c r="E62" s="45">
        <v>108.12</v>
      </c>
      <c r="F62" s="45">
        <v>86.613653560000003</v>
      </c>
      <c r="G62" s="45">
        <v>45.554139999999997</v>
      </c>
      <c r="H62" s="45">
        <v>84.846046799999996</v>
      </c>
      <c r="I62" s="45">
        <v>-24.663953200000009</v>
      </c>
      <c r="J62" s="444">
        <v>-0.22522101360606339</v>
      </c>
      <c r="K62" s="573"/>
      <c r="L62" s="573"/>
      <c r="M62" s="573"/>
      <c r="N62" s="573"/>
    </row>
    <row r="63" spans="1:14" ht="31.2" x14ac:dyDescent="0.3">
      <c r="A63" s="59" t="s">
        <v>106</v>
      </c>
      <c r="B63" s="7" t="s">
        <v>141</v>
      </c>
      <c r="C63" s="27" t="s">
        <v>121</v>
      </c>
      <c r="D63" s="45">
        <v>6.66</v>
      </c>
      <c r="E63" s="45">
        <v>33.68</v>
      </c>
      <c r="F63" s="45">
        <v>47.650280000000002</v>
      </c>
      <c r="G63" s="45">
        <v>33.041440000000001</v>
      </c>
      <c r="H63" s="45">
        <v>49.361353719999997</v>
      </c>
      <c r="I63" s="45">
        <v>42.70135372</v>
      </c>
      <c r="J63" s="444">
        <v>6.4116146726726724</v>
      </c>
      <c r="K63" s="573"/>
      <c r="L63" s="573"/>
      <c r="M63" s="573"/>
      <c r="N63" s="573"/>
    </row>
    <row r="64" spans="1:14" x14ac:dyDescent="0.3">
      <c r="A64" s="58" t="s">
        <v>107</v>
      </c>
      <c r="B64" s="8" t="s">
        <v>196</v>
      </c>
      <c r="C64" s="28" t="s">
        <v>121</v>
      </c>
      <c r="D64" s="44">
        <v>67.88</v>
      </c>
      <c r="E64" s="44">
        <v>109.29</v>
      </c>
      <c r="F64" s="44">
        <v>93.000008300000005</v>
      </c>
      <c r="G64" s="44">
        <v>38.953161620000003</v>
      </c>
      <c r="H64" s="44">
        <v>1199.0350734799999</v>
      </c>
      <c r="I64" s="45">
        <v>1131.1550734799998</v>
      </c>
      <c r="J64" s="444">
        <v>16.664040563936357</v>
      </c>
      <c r="K64" s="573"/>
      <c r="L64" s="573"/>
      <c r="M64" s="573"/>
      <c r="N64" s="573"/>
    </row>
    <row r="65" spans="1:14" x14ac:dyDescent="0.3">
      <c r="A65" s="59" t="s">
        <v>108</v>
      </c>
      <c r="B65" s="7" t="s">
        <v>45</v>
      </c>
      <c r="C65" s="27" t="s">
        <v>121</v>
      </c>
      <c r="D65" s="45">
        <v>4.63</v>
      </c>
      <c r="E65" s="45"/>
      <c r="F65" s="45">
        <v>0</v>
      </c>
      <c r="G65" s="45">
        <v>0</v>
      </c>
      <c r="H65" s="45"/>
      <c r="I65" s="45">
        <v>-4.63</v>
      </c>
      <c r="J65" s="444">
        <v>-1</v>
      </c>
      <c r="K65" s="573"/>
      <c r="L65" s="573"/>
      <c r="M65" s="573"/>
      <c r="N65" s="573"/>
    </row>
    <row r="66" spans="1:14" x14ac:dyDescent="0.3">
      <c r="A66" s="59" t="s">
        <v>109</v>
      </c>
      <c r="B66" s="7" t="s">
        <v>46</v>
      </c>
      <c r="C66" s="27" t="s">
        <v>121</v>
      </c>
      <c r="D66" s="45">
        <v>0</v>
      </c>
      <c r="E66" s="45"/>
      <c r="F66" s="45">
        <v>0</v>
      </c>
      <c r="G66" s="45">
        <v>0</v>
      </c>
      <c r="H66" s="45">
        <v>1089.28571446</v>
      </c>
      <c r="I66" s="45">
        <v>1089.28571446</v>
      </c>
      <c r="J66" s="444"/>
      <c r="K66" s="573"/>
      <c r="L66" s="573"/>
      <c r="M66" s="573"/>
      <c r="N66" s="573"/>
    </row>
    <row r="67" spans="1:14" x14ac:dyDescent="0.3">
      <c r="A67" s="59" t="s">
        <v>110</v>
      </c>
      <c r="B67" s="7" t="s">
        <v>47</v>
      </c>
      <c r="C67" s="27" t="s">
        <v>121</v>
      </c>
      <c r="D67" s="45">
        <v>6.65</v>
      </c>
      <c r="E67" s="45">
        <v>27.6</v>
      </c>
      <c r="F67" s="45">
        <v>23.587883819999998</v>
      </c>
      <c r="G67" s="45">
        <v>9.9672731199999998</v>
      </c>
      <c r="H67" s="45">
        <v>33.422514879999994</v>
      </c>
      <c r="I67" s="45">
        <v>26.772514879999996</v>
      </c>
      <c r="J67" s="444">
        <v>4.025942087218044</v>
      </c>
      <c r="K67" s="573"/>
      <c r="L67" s="573"/>
      <c r="M67" s="573"/>
      <c r="N67" s="573"/>
    </row>
    <row r="68" spans="1:14" x14ac:dyDescent="0.3">
      <c r="A68" s="59" t="s">
        <v>111</v>
      </c>
      <c r="B68" s="7" t="s">
        <v>48</v>
      </c>
      <c r="C68" s="27" t="s">
        <v>121</v>
      </c>
      <c r="D68" s="45">
        <v>3.31</v>
      </c>
      <c r="E68" s="45">
        <v>63.36</v>
      </c>
      <c r="F68" s="45">
        <v>47.46391212000001</v>
      </c>
      <c r="G68" s="45">
        <v>19.6498141</v>
      </c>
      <c r="H68" s="45">
        <v>19.6498141</v>
      </c>
      <c r="I68" s="45">
        <v>16.339814100000002</v>
      </c>
      <c r="J68" s="444">
        <v>4.9364997280966767</v>
      </c>
      <c r="K68" s="573"/>
      <c r="L68" s="573"/>
      <c r="M68" s="573"/>
      <c r="N68" s="573"/>
    </row>
    <row r="69" spans="1:14" x14ac:dyDescent="0.3">
      <c r="A69" s="59" t="s">
        <v>112</v>
      </c>
      <c r="B69" s="7" t="s">
        <v>49</v>
      </c>
      <c r="C69" s="27" t="s">
        <v>121</v>
      </c>
      <c r="D69" s="45">
        <v>3.7</v>
      </c>
      <c r="E69" s="45">
        <v>7.61</v>
      </c>
      <c r="F69" s="45">
        <v>5.6160723599999995</v>
      </c>
      <c r="G69" s="45">
        <v>2.0160743999999999</v>
      </c>
      <c r="H69" s="45">
        <v>13.123030040000002</v>
      </c>
      <c r="I69" s="45">
        <v>9.4230300400000004</v>
      </c>
      <c r="J69" s="444">
        <v>2.546764875675676</v>
      </c>
      <c r="K69" s="573"/>
      <c r="L69" s="573"/>
      <c r="M69" s="573"/>
      <c r="N69" s="573"/>
    </row>
    <row r="70" spans="1:14" x14ac:dyDescent="0.3">
      <c r="A70" s="59" t="s">
        <v>636</v>
      </c>
      <c r="B70" s="7" t="s">
        <v>50</v>
      </c>
      <c r="C70" s="27" t="s">
        <v>121</v>
      </c>
      <c r="D70" s="45">
        <v>49.59</v>
      </c>
      <c r="E70" s="45">
        <v>10.27</v>
      </c>
      <c r="F70" s="45">
        <v>16.332139999999999</v>
      </c>
      <c r="G70" s="45">
        <v>7.32</v>
      </c>
      <c r="H70" s="45">
        <v>43.554000000000002</v>
      </c>
      <c r="I70" s="45">
        <v>-6.0360000000000014</v>
      </c>
      <c r="J70" s="444">
        <v>-0.1217180883242589</v>
      </c>
      <c r="K70" s="573"/>
      <c r="L70" s="573"/>
      <c r="M70" s="573"/>
      <c r="N70" s="573"/>
    </row>
    <row r="71" spans="1:14" s="3" customFormat="1" ht="31.2" x14ac:dyDescent="0.3">
      <c r="A71" s="58" t="s">
        <v>113</v>
      </c>
      <c r="B71" s="8" t="s">
        <v>140</v>
      </c>
      <c r="C71" s="28" t="s">
        <v>121</v>
      </c>
      <c r="D71" s="48">
        <v>39.76</v>
      </c>
      <c r="E71" s="48">
        <v>193.41</v>
      </c>
      <c r="F71" s="48">
        <v>111.43937988</v>
      </c>
      <c r="G71" s="48">
        <v>34.681640279999996</v>
      </c>
      <c r="H71" s="48">
        <v>37.07740064</v>
      </c>
      <c r="I71" s="45">
        <v>-2.6825993599999975</v>
      </c>
      <c r="J71" s="444">
        <v>-6.7469802816901403E-2</v>
      </c>
      <c r="K71" s="573"/>
      <c r="L71" s="642"/>
      <c r="M71" s="642"/>
      <c r="N71" s="642"/>
    </row>
    <row r="72" spans="1:14" x14ac:dyDescent="0.3">
      <c r="A72" s="58" t="s">
        <v>114</v>
      </c>
      <c r="B72" s="8" t="s">
        <v>52</v>
      </c>
      <c r="C72" s="28" t="s">
        <v>121</v>
      </c>
      <c r="D72" s="44">
        <v>45003.040000000001</v>
      </c>
      <c r="E72" s="44">
        <v>57852.86</v>
      </c>
      <c r="F72" s="44">
        <v>52662.89800773999</v>
      </c>
      <c r="G72" s="44">
        <v>24429.757245319997</v>
      </c>
      <c r="H72" s="44">
        <v>55549.591928240006</v>
      </c>
      <c r="I72" s="45">
        <v>10546.551928240006</v>
      </c>
      <c r="J72" s="444">
        <v>0.23435198884875352</v>
      </c>
      <c r="K72" s="645"/>
      <c r="L72" s="573"/>
      <c r="M72" s="573"/>
      <c r="N72" s="573"/>
    </row>
    <row r="73" spans="1:14" s="3" customFormat="1" x14ac:dyDescent="0.3">
      <c r="A73" s="58" t="s">
        <v>115</v>
      </c>
      <c r="B73" s="8" t="s">
        <v>53</v>
      </c>
      <c r="C73" s="28" t="s">
        <v>121</v>
      </c>
      <c r="D73" s="286">
        <v>0</v>
      </c>
      <c r="E73" s="286">
        <v>0</v>
      </c>
      <c r="F73" s="286">
        <v>0</v>
      </c>
      <c r="G73" s="286">
        <v>0</v>
      </c>
      <c r="H73" s="44">
        <v>-11524.568010691954</v>
      </c>
      <c r="I73" s="45">
        <v>-11524.568010691954</v>
      </c>
      <c r="J73" s="444"/>
      <c r="K73" s="573"/>
      <c r="L73" s="642"/>
      <c r="M73" s="642"/>
      <c r="N73" s="642"/>
    </row>
    <row r="74" spans="1:14" ht="31.2" x14ac:dyDescent="0.3">
      <c r="A74" s="59"/>
      <c r="B74" s="7" t="s">
        <v>136</v>
      </c>
      <c r="C74" s="27" t="s">
        <v>121</v>
      </c>
      <c r="D74" s="27"/>
      <c r="E74" s="27"/>
      <c r="F74" s="27"/>
      <c r="G74" s="27"/>
      <c r="H74" s="45">
        <v>0</v>
      </c>
      <c r="I74" s="45">
        <v>0</v>
      </c>
      <c r="J74" s="444"/>
      <c r="K74" s="573"/>
      <c r="L74" s="573"/>
      <c r="M74" s="573"/>
      <c r="N74" s="573"/>
    </row>
    <row r="75" spans="1:14" x14ac:dyDescent="0.3">
      <c r="A75" s="59"/>
      <c r="B75" s="7" t="s">
        <v>137</v>
      </c>
      <c r="C75" s="27" t="s">
        <v>121</v>
      </c>
      <c r="D75" s="27"/>
      <c r="E75" s="27"/>
      <c r="F75" s="27"/>
      <c r="G75" s="27"/>
      <c r="H75" s="45">
        <v>0</v>
      </c>
      <c r="I75" s="45">
        <v>0</v>
      </c>
      <c r="J75" s="444"/>
      <c r="K75" s="573"/>
      <c r="L75" s="573"/>
      <c r="M75" s="573"/>
      <c r="N75" s="573"/>
    </row>
    <row r="76" spans="1:14" ht="31.2" x14ac:dyDescent="0.3">
      <c r="A76" s="59" t="s">
        <v>116</v>
      </c>
      <c r="B76" s="7" t="s">
        <v>54</v>
      </c>
      <c r="C76" s="27" t="s">
        <v>121</v>
      </c>
      <c r="D76" s="27">
        <v>64343.9</v>
      </c>
      <c r="E76" s="27"/>
      <c r="F76" s="27"/>
      <c r="G76" s="27"/>
      <c r="H76" s="45"/>
      <c r="I76" s="45">
        <v>-64343.9</v>
      </c>
      <c r="J76" s="444">
        <v>-1</v>
      </c>
      <c r="K76" s="573"/>
      <c r="L76" s="573"/>
      <c r="M76" s="573"/>
      <c r="N76" s="573"/>
    </row>
    <row r="77" spans="1:14" x14ac:dyDescent="0.3">
      <c r="A77" s="58" t="s">
        <v>117</v>
      </c>
      <c r="B77" s="8" t="s">
        <v>55</v>
      </c>
      <c r="C77" s="28" t="s">
        <v>121</v>
      </c>
      <c r="D77" s="286">
        <v>45003.040000000001</v>
      </c>
      <c r="E77" s="286">
        <v>47040.08</v>
      </c>
      <c r="F77" s="286">
        <v>52662.89800773999</v>
      </c>
      <c r="G77" s="286">
        <v>24429.757245319997</v>
      </c>
      <c r="H77" s="44">
        <v>44025.023917548053</v>
      </c>
      <c r="I77" s="45">
        <v>-978.01608245194802</v>
      </c>
      <c r="J77" s="444">
        <v>-2.1732222588783934E-2</v>
      </c>
      <c r="K77" s="573"/>
      <c r="L77" s="573"/>
      <c r="M77" s="573"/>
      <c r="N77" s="573"/>
    </row>
    <row r="78" spans="1:14" ht="31.2" x14ac:dyDescent="0.3">
      <c r="A78" s="58" t="s">
        <v>118</v>
      </c>
      <c r="B78" s="8" t="s">
        <v>56</v>
      </c>
      <c r="C78" s="28" t="s">
        <v>155</v>
      </c>
      <c r="D78" s="28">
        <v>861.88</v>
      </c>
      <c r="E78" s="28">
        <v>1045.51</v>
      </c>
      <c r="F78" s="28">
        <v>999.60699999999997</v>
      </c>
      <c r="G78" s="28">
        <v>551.49800000000005</v>
      </c>
      <c r="H78" s="44">
        <v>932.31999999999994</v>
      </c>
      <c r="I78" s="45">
        <v>70.439999999999941</v>
      </c>
      <c r="J78" s="444">
        <v>8.1728314846614358E-2</v>
      </c>
      <c r="K78" s="573"/>
      <c r="L78" s="573"/>
      <c r="M78" s="573"/>
      <c r="N78" s="573"/>
    </row>
    <row r="79" spans="1:14" x14ac:dyDescent="0.3">
      <c r="A79" s="58"/>
      <c r="B79" s="7" t="s">
        <v>57</v>
      </c>
      <c r="C79" s="27" t="s">
        <v>155</v>
      </c>
      <c r="D79" s="27">
        <v>588.92999999999995</v>
      </c>
      <c r="E79" s="27">
        <v>590.16999999999996</v>
      </c>
      <c r="F79" s="27">
        <v>508.44200000000001</v>
      </c>
      <c r="G79" s="27">
        <v>270.67899999999997</v>
      </c>
      <c r="H79" s="45">
        <v>456.14</v>
      </c>
      <c r="I79" s="45">
        <v>-132.78999999999996</v>
      </c>
      <c r="J79" s="444">
        <v>-0.22547671200312425</v>
      </c>
      <c r="K79" s="573"/>
      <c r="L79" s="573"/>
      <c r="M79" s="573"/>
      <c r="N79" s="573"/>
    </row>
    <row r="80" spans="1:14" ht="31.2" x14ac:dyDescent="0.3">
      <c r="A80" s="58"/>
      <c r="B80" s="7" t="s">
        <v>58</v>
      </c>
      <c r="C80" s="27" t="s">
        <v>155</v>
      </c>
      <c r="D80" s="27">
        <v>272.95</v>
      </c>
      <c r="E80" s="27">
        <v>455.34</v>
      </c>
      <c r="F80" s="27">
        <v>491.16500000000002</v>
      </c>
      <c r="G80" s="27">
        <v>280.81900000000002</v>
      </c>
      <c r="H80" s="45">
        <v>476.18</v>
      </c>
      <c r="I80" s="45">
        <v>203.23000000000002</v>
      </c>
      <c r="J80" s="444">
        <v>0.74456860230811506</v>
      </c>
      <c r="K80" s="573"/>
      <c r="L80" s="573"/>
      <c r="M80" s="573"/>
      <c r="N80" s="573"/>
    </row>
    <row r="81" spans="1:14" s="434" customFormat="1" x14ac:dyDescent="0.3">
      <c r="A81" s="430" t="s">
        <v>119</v>
      </c>
      <c r="B81" s="431" t="s">
        <v>195</v>
      </c>
      <c r="C81" s="426" t="s">
        <v>156</v>
      </c>
      <c r="D81" s="441">
        <v>52.21</v>
      </c>
      <c r="E81" s="441">
        <v>47.32</v>
      </c>
      <c r="F81" s="441">
        <v>52.683602663586782</v>
      </c>
      <c r="G81" s="441">
        <v>44.297091277429828</v>
      </c>
      <c r="H81" s="44">
        <v>52.214975426186683</v>
      </c>
      <c r="I81" s="45">
        <v>4.9754261866823413E-3</v>
      </c>
      <c r="J81" s="444">
        <v>9.5296421886326144E-5</v>
      </c>
      <c r="K81" s="646"/>
      <c r="L81" s="647"/>
      <c r="M81" s="642"/>
      <c r="N81" s="642"/>
    </row>
    <row r="82" spans="1:14" s="19" customFormat="1" ht="31.2" x14ac:dyDescent="0.3">
      <c r="A82" s="435"/>
      <c r="B82" s="436" t="s">
        <v>172</v>
      </c>
      <c r="C82" s="437" t="s">
        <v>156</v>
      </c>
      <c r="D82" s="442">
        <v>60.37</v>
      </c>
      <c r="E82" s="442">
        <v>53.52</v>
      </c>
      <c r="F82" s="442">
        <v>57.16673086254535</v>
      </c>
      <c r="G82" s="442">
        <v>60.369999974930771</v>
      </c>
      <c r="H82" s="45">
        <v>60.36504256927271</v>
      </c>
      <c r="I82" s="45">
        <v>-4.9574307272877149E-3</v>
      </c>
      <c r="J82" s="444">
        <v>-8.2117454485497454E-5</v>
      </c>
      <c r="K82" s="573"/>
      <c r="L82" s="648"/>
      <c r="M82" s="573"/>
      <c r="N82" s="573"/>
    </row>
    <row r="83" spans="1:14" s="19" customFormat="1" ht="31.2" x14ac:dyDescent="0.3">
      <c r="A83" s="435"/>
      <c r="B83" s="436" t="s">
        <v>173</v>
      </c>
      <c r="C83" s="437" t="s">
        <v>156</v>
      </c>
      <c r="D83" s="442">
        <v>34.630000000000003</v>
      </c>
      <c r="E83" s="442">
        <v>33.94</v>
      </c>
      <c r="F83" s="442">
        <v>34.334501044164668</v>
      </c>
      <c r="G83" s="442">
        <v>34.629999979651359</v>
      </c>
      <c r="H83" s="45">
        <v>34.630000000000003</v>
      </c>
      <c r="I83" s="45">
        <v>0</v>
      </c>
      <c r="J83" s="444">
        <v>0</v>
      </c>
      <c r="K83" s="573"/>
      <c r="L83" s="648"/>
      <c r="M83" s="573"/>
      <c r="N83" s="573"/>
    </row>
    <row r="84" spans="1:14" x14ac:dyDescent="0.3">
      <c r="A84" s="61"/>
      <c r="B84" s="7"/>
      <c r="C84" s="27"/>
      <c r="D84" s="27"/>
      <c r="E84" s="27"/>
      <c r="F84" s="27"/>
      <c r="G84" s="27"/>
      <c r="H84" s="45"/>
      <c r="I84" s="45">
        <v>0</v>
      </c>
      <c r="J84" s="444"/>
      <c r="K84" s="573"/>
      <c r="L84" s="573"/>
      <c r="M84" s="573"/>
      <c r="N84" s="573"/>
    </row>
    <row r="85" spans="1:14" x14ac:dyDescent="0.3">
      <c r="A85" s="61"/>
      <c r="B85" s="6" t="s">
        <v>61</v>
      </c>
      <c r="C85" s="10"/>
      <c r="D85" s="10"/>
      <c r="E85" s="10"/>
      <c r="F85" s="10"/>
      <c r="G85" s="10"/>
      <c r="H85" s="45"/>
      <c r="I85" s="45">
        <v>0</v>
      </c>
      <c r="J85" s="444"/>
      <c r="K85" s="643"/>
      <c r="L85" s="573"/>
      <c r="M85" s="573"/>
      <c r="N85" s="573"/>
    </row>
    <row r="86" spans="1:14" ht="31.2" x14ac:dyDescent="0.3">
      <c r="A86" s="61"/>
      <c r="B86" s="6" t="s">
        <v>62</v>
      </c>
      <c r="C86" s="10" t="s">
        <v>130</v>
      </c>
      <c r="D86" s="10">
        <v>14</v>
      </c>
      <c r="E86" s="10">
        <v>14</v>
      </c>
      <c r="F86" s="10">
        <v>14</v>
      </c>
      <c r="G86" s="10">
        <v>14</v>
      </c>
      <c r="H86" s="572">
        <v>14</v>
      </c>
      <c r="I86" s="45">
        <v>0</v>
      </c>
      <c r="J86" s="444">
        <v>0</v>
      </c>
      <c r="K86" s="573"/>
      <c r="L86" s="573"/>
      <c r="M86" s="573"/>
      <c r="N86" s="573"/>
    </row>
    <row r="87" spans="1:14" x14ac:dyDescent="0.3">
      <c r="A87" s="61"/>
      <c r="B87" s="4" t="s">
        <v>63</v>
      </c>
      <c r="C87" s="10" t="s">
        <v>130</v>
      </c>
      <c r="D87" s="10">
        <v>13</v>
      </c>
      <c r="E87" s="10">
        <v>13</v>
      </c>
      <c r="F87" s="10">
        <v>13</v>
      </c>
      <c r="G87" s="10">
        <v>13</v>
      </c>
      <c r="H87" s="50">
        <v>12</v>
      </c>
      <c r="I87" s="45">
        <v>-1</v>
      </c>
      <c r="J87" s="444">
        <v>-7.6923076923076872E-2</v>
      </c>
      <c r="K87" s="573"/>
      <c r="L87" s="573"/>
      <c r="M87" s="573"/>
      <c r="N87" s="573"/>
    </row>
    <row r="88" spans="1:14" x14ac:dyDescent="0.3">
      <c r="A88" s="61"/>
      <c r="B88" s="4" t="s">
        <v>64</v>
      </c>
      <c r="C88" s="10" t="s">
        <v>130</v>
      </c>
      <c r="D88" s="10">
        <v>1</v>
      </c>
      <c r="E88" s="10">
        <v>2</v>
      </c>
      <c r="F88" s="10">
        <v>1</v>
      </c>
      <c r="G88" s="10">
        <v>1</v>
      </c>
      <c r="H88" s="50">
        <v>2</v>
      </c>
      <c r="I88" s="45">
        <v>1</v>
      </c>
      <c r="J88" s="444">
        <v>1</v>
      </c>
      <c r="K88" s="573"/>
      <c r="L88" s="573"/>
      <c r="M88" s="573"/>
      <c r="N88" s="573"/>
    </row>
    <row r="89" spans="1:14" ht="31.2" x14ac:dyDescent="0.3">
      <c r="A89" s="61"/>
      <c r="B89" s="6" t="s">
        <v>65</v>
      </c>
      <c r="C89" s="11" t="s">
        <v>131</v>
      </c>
      <c r="D89" s="51">
        <v>79919</v>
      </c>
      <c r="E89" s="51">
        <v>94137</v>
      </c>
      <c r="F89" s="51">
        <v>113633.35628571428</v>
      </c>
      <c r="G89" s="51">
        <v>63222.40653571429</v>
      </c>
      <c r="H89" s="51">
        <v>149091.66111904761</v>
      </c>
      <c r="I89" s="45">
        <v>69172.661119047611</v>
      </c>
      <c r="J89" s="444">
        <v>0.86553461778860608</v>
      </c>
      <c r="K89" s="573"/>
      <c r="L89" s="573"/>
      <c r="M89" s="573"/>
      <c r="N89" s="573"/>
    </row>
    <row r="90" spans="1:14" x14ac:dyDescent="0.3">
      <c r="A90" s="61"/>
      <c r="B90" s="4" t="s">
        <v>63</v>
      </c>
      <c r="C90" s="10" t="s">
        <v>131</v>
      </c>
      <c r="D90" s="45">
        <v>77722</v>
      </c>
      <c r="E90" s="45">
        <v>81138</v>
      </c>
      <c r="F90" s="45">
        <v>95043.01070512821</v>
      </c>
      <c r="G90" s="45">
        <v>105552.61551282051</v>
      </c>
      <c r="H90" s="45">
        <v>270407.6976388889</v>
      </c>
      <c r="I90" s="45">
        <v>192685.6976388889</v>
      </c>
      <c r="J90" s="444">
        <v>2.4791654568704988</v>
      </c>
      <c r="K90" s="573"/>
      <c r="L90" s="573"/>
      <c r="M90" s="573"/>
      <c r="N90" s="573"/>
    </row>
    <row r="91" spans="1:14" x14ac:dyDescent="0.3">
      <c r="A91" s="61"/>
      <c r="B91" s="4" t="s">
        <v>64</v>
      </c>
      <c r="C91" s="10" t="s">
        <v>131</v>
      </c>
      <c r="D91" s="45">
        <v>108471</v>
      </c>
      <c r="E91" s="45">
        <v>131559</v>
      </c>
      <c r="F91" s="45">
        <v>355307.84883333329</v>
      </c>
      <c r="G91" s="45">
        <v>398043.38133333338</v>
      </c>
      <c r="H91" s="45">
        <v>464837.06983333331</v>
      </c>
      <c r="I91" s="45">
        <v>356366.06983333331</v>
      </c>
      <c r="J91" s="444">
        <v>3.2853580204232777</v>
      </c>
      <c r="K91" s="573"/>
      <c r="L91" s="573"/>
      <c r="M91" s="573"/>
      <c r="N91" s="573"/>
    </row>
    <row r="92" spans="1:14" x14ac:dyDescent="0.3">
      <c r="A92" s="59"/>
      <c r="B92" s="27"/>
      <c r="C92" s="27"/>
      <c r="D92" s="27"/>
      <c r="E92" s="27"/>
      <c r="F92" s="27"/>
      <c r="G92" s="27"/>
      <c r="H92" s="45"/>
      <c r="I92" s="575"/>
      <c r="J92" s="35"/>
      <c r="K92" s="573"/>
      <c r="L92" s="573"/>
      <c r="M92" s="573"/>
      <c r="N92" s="573"/>
    </row>
    <row r="93" spans="1:14" x14ac:dyDescent="0.3">
      <c r="A93" s="361"/>
      <c r="B93" s="362"/>
      <c r="H93" s="57"/>
      <c r="K93" s="573"/>
      <c r="L93" s="573"/>
      <c r="M93" s="573"/>
      <c r="N93" s="573"/>
    </row>
    <row r="94" spans="1:14" ht="17.399999999999999" x14ac:dyDescent="0.3">
      <c r="A94" s="373"/>
      <c r="B94" s="362"/>
      <c r="H94" s="30"/>
    </row>
    <row r="95" spans="1:14" x14ac:dyDescent="0.3">
      <c r="A95" s="337"/>
      <c r="B95" s="364" t="s">
        <v>593</v>
      </c>
      <c r="J95" s="364" t="s">
        <v>627</v>
      </c>
    </row>
    <row r="96" spans="1:14" x14ac:dyDescent="0.3">
      <c r="B96" s="24"/>
    </row>
    <row r="97" spans="2:8" ht="17.399999999999999" x14ac:dyDescent="0.3">
      <c r="B97" s="25"/>
      <c r="H97" s="30"/>
    </row>
  </sheetData>
  <mergeCells count="2">
    <mergeCell ref="A1:G1"/>
    <mergeCell ref="A2:H2"/>
  </mergeCells>
  <phoneticPr fontId="27" type="noConversion"/>
  <pageMargins left="0.49" right="0.48" top="0.64" bottom="0.56000000000000005" header="0.37" footer="0.31"/>
  <pageSetup paperSize="9" scale="5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/>
    <pageSetUpPr fitToPage="1"/>
  </sheetPr>
  <dimension ref="A1:R127"/>
  <sheetViews>
    <sheetView zoomScale="80" zoomScaleNormal="80" workbookViewId="0">
      <selection activeCell="Q104" sqref="Q104"/>
    </sheetView>
  </sheetViews>
  <sheetFormatPr defaultColWidth="9.33203125" defaultRowHeight="15.6" outlineLevelRow="1" x14ac:dyDescent="0.3"/>
  <cols>
    <col min="1" max="1" width="6.5546875" style="12" customWidth="1"/>
    <col min="2" max="2" width="44.5546875" style="2" customWidth="1"/>
    <col min="3" max="4" width="15.6640625" style="2" customWidth="1"/>
    <col min="5" max="5" width="19.88671875" style="2" hidden="1" customWidth="1"/>
    <col min="6" max="6" width="20" style="2" hidden="1" customWidth="1"/>
    <col min="7" max="7" width="15.6640625" style="2" hidden="1" customWidth="1"/>
    <col min="8" max="8" width="19.6640625" style="33" customWidth="1"/>
    <col min="9" max="9" width="15" style="1" hidden="1" customWidth="1"/>
    <col min="10" max="11" width="12.33203125" style="1" hidden="1" customWidth="1"/>
    <col min="12" max="12" width="12.6640625" style="1" hidden="1" customWidth="1"/>
    <col min="13" max="13" width="14.6640625" style="1" hidden="1" customWidth="1"/>
    <col min="14" max="14" width="42.6640625" style="1" hidden="1" customWidth="1"/>
    <col min="15" max="15" width="14" style="1" customWidth="1"/>
    <col min="16" max="16" width="15.33203125" style="1" customWidth="1"/>
    <col min="17" max="17" width="14.33203125" style="1" customWidth="1"/>
    <col min="18" max="18" width="13.33203125" style="1" bestFit="1" customWidth="1"/>
    <col min="19" max="16384" width="9.33203125" style="1"/>
  </cols>
  <sheetData>
    <row r="1" spans="1:18" ht="15.75" customHeight="1" x14ac:dyDescent="0.3">
      <c r="A1" s="578" t="s">
        <v>408</v>
      </c>
      <c r="B1" s="578"/>
      <c r="C1" s="578"/>
      <c r="D1" s="578"/>
      <c r="E1" s="578"/>
      <c r="F1" s="578"/>
      <c r="G1" s="578"/>
      <c r="H1" s="439"/>
      <c r="I1" s="440"/>
      <c r="J1" s="440"/>
    </row>
    <row r="2" spans="1:18" s="15" customFormat="1" ht="15.75" customHeight="1" x14ac:dyDescent="0.2">
      <c r="A2" s="578" t="s">
        <v>639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8" s="15" customFormat="1" ht="15.75" customHeight="1" x14ac:dyDescent="0.2">
      <c r="A3" s="440"/>
      <c r="B3" s="440"/>
      <c r="C3" s="440"/>
      <c r="D3" s="440"/>
      <c r="E3" s="440"/>
      <c r="F3" s="440"/>
      <c r="G3" s="440"/>
      <c r="H3" s="439"/>
      <c r="I3" s="440"/>
      <c r="J3" s="440"/>
    </row>
    <row r="4" spans="1:18" s="3" customFormat="1" ht="138.75" customHeight="1" x14ac:dyDescent="0.3">
      <c r="A4" s="58" t="s">
        <v>0</v>
      </c>
      <c r="B4" s="28" t="s">
        <v>1</v>
      </c>
      <c r="C4" s="28" t="s">
        <v>359</v>
      </c>
      <c r="D4" s="428" t="s">
        <v>553</v>
      </c>
      <c r="E4" s="28" t="s">
        <v>406</v>
      </c>
      <c r="F4" s="28" t="s">
        <v>405</v>
      </c>
      <c r="G4" s="28" t="s">
        <v>617</v>
      </c>
      <c r="H4" s="201">
        <v>2020</v>
      </c>
      <c r="I4" s="11">
        <v>2021</v>
      </c>
      <c r="J4" s="11">
        <v>2022</v>
      </c>
      <c r="K4" s="11">
        <v>2023</v>
      </c>
      <c r="L4" s="11">
        <v>2024</v>
      </c>
      <c r="M4" s="11">
        <v>2025</v>
      </c>
      <c r="N4" s="11" t="s">
        <v>348</v>
      </c>
      <c r="O4" s="428" t="s">
        <v>616</v>
      </c>
      <c r="P4" s="428" t="s">
        <v>143</v>
      </c>
    </row>
    <row r="5" spans="1:18" s="3" customFormat="1" x14ac:dyDescent="0.3">
      <c r="A5" s="58">
        <v>1</v>
      </c>
      <c r="B5" s="28">
        <v>2</v>
      </c>
      <c r="C5" s="28">
        <v>3</v>
      </c>
      <c r="D5" s="28">
        <v>4</v>
      </c>
      <c r="E5" s="28"/>
      <c r="F5" s="28"/>
      <c r="G5" s="28">
        <v>5</v>
      </c>
      <c r="H5" s="201">
        <v>4</v>
      </c>
      <c r="I5" s="54">
        <f t="shared" ref="I5:N5" si="0">H5+1</f>
        <v>5</v>
      </c>
      <c r="J5" s="54">
        <f t="shared" si="0"/>
        <v>6</v>
      </c>
      <c r="K5" s="54">
        <f t="shared" si="0"/>
        <v>7</v>
      </c>
      <c r="L5" s="54">
        <f t="shared" si="0"/>
        <v>8</v>
      </c>
      <c r="M5" s="54">
        <f t="shared" si="0"/>
        <v>9</v>
      </c>
      <c r="N5" s="54">
        <f t="shared" si="0"/>
        <v>10</v>
      </c>
      <c r="O5" s="28">
        <v>6</v>
      </c>
      <c r="P5" s="28">
        <v>7</v>
      </c>
    </row>
    <row r="6" spans="1:18" ht="31.2" x14ac:dyDescent="0.3">
      <c r="A6" s="58" t="s">
        <v>66</v>
      </c>
      <c r="B6" s="8" t="s">
        <v>3</v>
      </c>
      <c r="C6" s="28" t="s">
        <v>121</v>
      </c>
      <c r="D6" s="48">
        <v>474359.06000000006</v>
      </c>
      <c r="E6" s="48">
        <v>478590.66</v>
      </c>
      <c r="F6" s="48">
        <v>507927.87063936325</v>
      </c>
      <c r="G6" s="48">
        <v>265745.84050092992</v>
      </c>
      <c r="H6" s="48">
        <v>557954.77103352966</v>
      </c>
      <c r="I6" s="48" t="e">
        <v>#REF!</v>
      </c>
      <c r="J6" s="48" t="e">
        <v>#REF!</v>
      </c>
      <c r="K6" s="48" t="e">
        <v>#REF!</v>
      </c>
      <c r="L6" s="48" t="e">
        <v>#REF!</v>
      </c>
      <c r="M6" s="48" t="e">
        <v>#REF!</v>
      </c>
      <c r="N6" s="35"/>
      <c r="O6" s="62">
        <v>83595.711033529602</v>
      </c>
      <c r="P6" s="438">
        <v>0.17622876441640978</v>
      </c>
    </row>
    <row r="7" spans="1:18" x14ac:dyDescent="0.3">
      <c r="A7" s="58">
        <v>1</v>
      </c>
      <c r="B7" s="8" t="s">
        <v>198</v>
      </c>
      <c r="C7" s="28" t="s">
        <v>121</v>
      </c>
      <c r="D7" s="48">
        <v>299974.15000000002</v>
      </c>
      <c r="E7" s="48">
        <v>288708.52999999997</v>
      </c>
      <c r="F7" s="48">
        <v>310546.45067542326</v>
      </c>
      <c r="G7" s="48">
        <v>167352.86802092989</v>
      </c>
      <c r="H7" s="48">
        <v>326956.83622158971</v>
      </c>
      <c r="I7" s="48" t="e">
        <v>#REF!</v>
      </c>
      <c r="J7" s="48" t="e">
        <v>#REF!</v>
      </c>
      <c r="K7" s="48" t="e">
        <v>#REF!</v>
      </c>
      <c r="L7" s="48" t="e">
        <v>#REF!</v>
      </c>
      <c r="M7" s="48" t="e">
        <v>#REF!</v>
      </c>
      <c r="N7" s="35"/>
      <c r="O7" s="62">
        <v>26982.686221589684</v>
      </c>
      <c r="P7" s="438">
        <v>8.9950038100248486E-2</v>
      </c>
    </row>
    <row r="8" spans="1:18" x14ac:dyDescent="0.3">
      <c r="A8" s="59" t="s">
        <v>67</v>
      </c>
      <c r="B8" s="7" t="s">
        <v>4</v>
      </c>
      <c r="C8" s="27" t="s">
        <v>121</v>
      </c>
      <c r="D8" s="62">
        <v>11682.37</v>
      </c>
      <c r="E8" s="62">
        <v>14776.16</v>
      </c>
      <c r="F8" s="62">
        <v>24688.198519999998</v>
      </c>
      <c r="G8" s="62">
        <v>16656.4571</v>
      </c>
      <c r="H8" s="62">
        <v>26496.757829999999</v>
      </c>
      <c r="I8" s="62">
        <v>28616.498456400001</v>
      </c>
      <c r="J8" s="62">
        <v>30905.818332912004</v>
      </c>
      <c r="K8" s="62">
        <v>33378.283799544966</v>
      </c>
      <c r="L8" s="62">
        <v>36048.546503508565</v>
      </c>
      <c r="M8" s="62">
        <v>38932.430223789255</v>
      </c>
      <c r="N8" s="35"/>
      <c r="O8" s="62">
        <v>14814.387829999998</v>
      </c>
      <c r="P8" s="438">
        <v>1.2680978114885932</v>
      </c>
    </row>
    <row r="9" spans="1:18" hidden="1" x14ac:dyDescent="0.3">
      <c r="A9" s="59" t="s">
        <v>68</v>
      </c>
      <c r="B9" s="7" t="s">
        <v>5</v>
      </c>
      <c r="C9" s="27" t="s">
        <v>121</v>
      </c>
      <c r="D9" s="62"/>
      <c r="E9" s="62"/>
      <c r="F9" s="62"/>
      <c r="G9" s="62">
        <v>0</v>
      </c>
      <c r="H9" s="62">
        <v>0</v>
      </c>
      <c r="I9" s="62"/>
      <c r="J9" s="62"/>
      <c r="K9" s="62"/>
      <c r="L9" s="62"/>
      <c r="M9" s="62"/>
      <c r="N9" s="35"/>
      <c r="O9" s="62">
        <v>0</v>
      </c>
      <c r="P9" s="438" t="e">
        <v>#DIV/0!</v>
      </c>
    </row>
    <row r="10" spans="1:18" ht="12" customHeight="1" collapsed="1" x14ac:dyDescent="0.3">
      <c r="A10" s="59" t="s">
        <v>68</v>
      </c>
      <c r="B10" s="7" t="s">
        <v>6</v>
      </c>
      <c r="C10" s="27" t="s">
        <v>121</v>
      </c>
      <c r="D10" s="62">
        <v>215227.14</v>
      </c>
      <c r="E10" s="62">
        <v>200290.87</v>
      </c>
      <c r="F10" s="62">
        <v>209271.80881000002</v>
      </c>
      <c r="G10" s="62">
        <v>109340.32015</v>
      </c>
      <c r="H10" s="62">
        <v>222938.22225000002</v>
      </c>
      <c r="I10" s="62">
        <v>-9297804.672927171</v>
      </c>
      <c r="J10" s="62">
        <v>-10001692.915297057</v>
      </c>
      <c r="K10" s="62">
        <v>-10763305.362643676</v>
      </c>
      <c r="L10" s="62">
        <v>-11564768.381249987</v>
      </c>
      <c r="M10" s="62">
        <v>-12436657.265744112</v>
      </c>
      <c r="N10" s="35"/>
      <c r="O10" s="62">
        <v>7711.0822500000068</v>
      </c>
      <c r="P10" s="438">
        <v>3.5827648176712357E-2</v>
      </c>
    </row>
    <row r="11" spans="1:18" ht="15.75" hidden="1" customHeight="1" outlineLevel="1" x14ac:dyDescent="0.3">
      <c r="A11" s="225"/>
      <c r="B11" s="221" t="s">
        <v>371</v>
      </c>
      <c r="C11" s="222" t="s">
        <v>134</v>
      </c>
      <c r="D11" s="226"/>
      <c r="E11" s="226"/>
      <c r="F11" s="226">
        <v>0</v>
      </c>
      <c r="G11" s="226">
        <v>0</v>
      </c>
      <c r="H11" s="62"/>
      <c r="I11" s="223">
        <v>215.22</v>
      </c>
      <c r="J11" s="223">
        <v>214.84</v>
      </c>
      <c r="K11" s="223">
        <v>214.55</v>
      </c>
      <c r="L11" s="223">
        <v>214.05</v>
      </c>
      <c r="M11" s="223">
        <v>213.82</v>
      </c>
      <c r="N11" s="227" t="s">
        <v>378</v>
      </c>
      <c r="O11" s="62">
        <v>0</v>
      </c>
      <c r="P11" s="438" t="e">
        <v>#DIV/0!</v>
      </c>
    </row>
    <row r="12" spans="1:18" ht="21" hidden="1" customHeight="1" outlineLevel="1" x14ac:dyDescent="0.3">
      <c r="A12" s="59"/>
      <c r="B12" s="7" t="s">
        <v>373</v>
      </c>
      <c r="C12" s="27" t="s">
        <v>374</v>
      </c>
      <c r="D12" s="62"/>
      <c r="E12" s="62"/>
      <c r="F12" s="62">
        <v>0</v>
      </c>
      <c r="G12" s="62">
        <v>0</v>
      </c>
      <c r="H12" s="62"/>
      <c r="I12" s="62">
        <v>4650</v>
      </c>
      <c r="J12" s="62">
        <v>4650</v>
      </c>
      <c r="K12" s="62">
        <v>4650</v>
      </c>
      <c r="L12" s="62">
        <v>4650</v>
      </c>
      <c r="M12" s="62">
        <v>4650</v>
      </c>
      <c r="N12" s="35"/>
      <c r="O12" s="62">
        <v>0</v>
      </c>
      <c r="P12" s="438" t="e">
        <v>#DIV/0!</v>
      </c>
    </row>
    <row r="13" spans="1:18" s="16" customFormat="1" ht="15.75" hidden="1" customHeight="1" x14ac:dyDescent="0.3">
      <c r="A13" s="220"/>
      <c r="B13" s="221" t="s">
        <v>372</v>
      </c>
      <c r="C13" s="222" t="s">
        <v>370</v>
      </c>
      <c r="D13" s="223"/>
      <c r="E13" s="223"/>
      <c r="F13" s="223">
        <v>0</v>
      </c>
      <c r="G13" s="223">
        <v>0</v>
      </c>
      <c r="H13" s="202">
        <v>185.5</v>
      </c>
      <c r="I13" s="223">
        <v>323.9870967741935</v>
      </c>
      <c r="J13" s="223">
        <v>323.41505376344082</v>
      </c>
      <c r="K13" s="223">
        <v>322.97849462365593</v>
      </c>
      <c r="L13" s="223">
        <v>322.22580645161287</v>
      </c>
      <c r="M13" s="223">
        <v>321.87956989247311</v>
      </c>
      <c r="N13" s="224"/>
      <c r="O13" s="62">
        <v>185.5</v>
      </c>
      <c r="P13" s="438" t="e">
        <v>#DIV/0!</v>
      </c>
      <c r="Q13" s="1"/>
    </row>
    <row r="14" spans="1:18" s="16" customFormat="1" x14ac:dyDescent="0.3">
      <c r="A14" s="60"/>
      <c r="B14" s="5" t="s">
        <v>7</v>
      </c>
      <c r="C14" s="9" t="s">
        <v>122</v>
      </c>
      <c r="D14" s="202">
        <v>40676.6</v>
      </c>
      <c r="E14" s="202">
        <v>40719.49</v>
      </c>
      <c r="F14" s="202">
        <v>37465</v>
      </c>
      <c r="G14" s="202">
        <v>19671</v>
      </c>
      <c r="H14" s="202">
        <v>40719.310000000005</v>
      </c>
      <c r="I14" s="202">
        <v>-1572434.4111157062</v>
      </c>
      <c r="J14" s="202">
        <v>-1566180.7497756132</v>
      </c>
      <c r="K14" s="202">
        <v>-1560595.2176825276</v>
      </c>
      <c r="L14" s="202">
        <v>-1552593.607469453</v>
      </c>
      <c r="M14" s="202">
        <v>-1545968.9428919051</v>
      </c>
      <c r="N14" s="47"/>
      <c r="O14" s="62">
        <v>42.710000000006403</v>
      </c>
      <c r="P14" s="438">
        <v>1.0499894288118483E-3</v>
      </c>
      <c r="Q14" s="1"/>
      <c r="R14" s="562"/>
    </row>
    <row r="15" spans="1:18" s="16" customFormat="1" x14ac:dyDescent="0.3">
      <c r="A15" s="60"/>
      <c r="B15" s="5" t="s">
        <v>8</v>
      </c>
      <c r="C15" s="9" t="s">
        <v>123</v>
      </c>
      <c r="D15" s="202">
        <v>5291.18</v>
      </c>
      <c r="E15" s="202">
        <v>4918.49</v>
      </c>
      <c r="F15" s="202">
        <v>5474.89</v>
      </c>
      <c r="G15" s="202">
        <v>5474.89</v>
      </c>
      <c r="H15" s="202">
        <v>5475</v>
      </c>
      <c r="I15" s="62">
        <v>5913</v>
      </c>
      <c r="J15" s="62">
        <v>6386.0400000000009</v>
      </c>
      <c r="K15" s="62">
        <v>6896.9232000000011</v>
      </c>
      <c r="L15" s="62">
        <v>7448.6770560000014</v>
      </c>
      <c r="M15" s="62">
        <v>8044.571220480002</v>
      </c>
      <c r="N15" s="47"/>
      <c r="O15" s="62">
        <v>183.81999999999971</v>
      </c>
      <c r="P15" s="438">
        <v>3.4740832857699022E-2</v>
      </c>
      <c r="Q15" s="1"/>
    </row>
    <row r="16" spans="1:18" ht="19.5" customHeight="1" x14ac:dyDescent="0.3">
      <c r="A16" s="59" t="s">
        <v>69</v>
      </c>
      <c r="B16" s="7" t="s">
        <v>9</v>
      </c>
      <c r="C16" s="27" t="s">
        <v>121</v>
      </c>
      <c r="D16" s="62">
        <v>49374</v>
      </c>
      <c r="E16" s="62">
        <v>54266.879999999997</v>
      </c>
      <c r="F16" s="62">
        <v>50159.720240000002</v>
      </c>
      <c r="G16" s="62">
        <v>26637.097429999998</v>
      </c>
      <c r="H16" s="62">
        <v>51056.184609999997</v>
      </c>
      <c r="I16" s="62">
        <v>-2425334.0078861127</v>
      </c>
      <c r="J16" s="62">
        <v>-2595200.5142214815</v>
      </c>
      <c r="K16" s="62">
        <v>-2777546.3405385707</v>
      </c>
      <c r="L16" s="62">
        <v>-2954254.6871266123</v>
      </c>
      <c r="M16" s="62">
        <v>-3133678.0980612105</v>
      </c>
      <c r="N16" s="35"/>
      <c r="O16" s="62">
        <v>1682.1846099999966</v>
      </c>
      <c r="P16" s="438">
        <v>3.4070251751934233E-2</v>
      </c>
    </row>
    <row r="17" spans="1:17" s="16" customFormat="1" ht="15" hidden="1" customHeight="1" x14ac:dyDescent="0.3">
      <c r="A17" s="220"/>
      <c r="B17" s="221" t="s">
        <v>133</v>
      </c>
      <c r="C17" s="222" t="s">
        <v>135</v>
      </c>
      <c r="D17" s="223"/>
      <c r="E17" s="223"/>
      <c r="F17" s="223">
        <v>35.96</v>
      </c>
      <c r="G17" s="223">
        <v>37.03</v>
      </c>
      <c r="H17" s="202">
        <v>29.57</v>
      </c>
      <c r="I17" s="223">
        <v>38.44</v>
      </c>
      <c r="J17" s="223">
        <v>38.17</v>
      </c>
      <c r="K17" s="223">
        <v>37.909999999999997</v>
      </c>
      <c r="L17" s="223">
        <v>37.44</v>
      </c>
      <c r="M17" s="223">
        <v>36.89</v>
      </c>
      <c r="N17" s="227" t="s">
        <v>378</v>
      </c>
      <c r="O17" s="62">
        <v>29.57</v>
      </c>
      <c r="P17" s="438" t="e">
        <v>#DIV/0!</v>
      </c>
      <c r="Q17" s="1"/>
    </row>
    <row r="18" spans="1:17" s="16" customFormat="1" ht="35.25" customHeight="1" x14ac:dyDescent="0.3">
      <c r="A18" s="60"/>
      <c r="B18" s="5" t="s">
        <v>10</v>
      </c>
      <c r="C18" s="9" t="s">
        <v>124</v>
      </c>
      <c r="D18" s="202">
        <v>3649.22</v>
      </c>
      <c r="E18" s="202">
        <v>4345.8</v>
      </c>
      <c r="F18" s="62">
        <v>4271.2209199999998</v>
      </c>
      <c r="G18" s="62">
        <v>2381.3993</v>
      </c>
      <c r="H18" s="202">
        <v>3861.6</v>
      </c>
      <c r="I18" s="202">
        <v>-186564.1544527779</v>
      </c>
      <c r="J18" s="202">
        <v>-184843.34146876648</v>
      </c>
      <c r="K18" s="202">
        <v>-183176.79253314409</v>
      </c>
      <c r="L18" s="202">
        <v>-180398.66298661989</v>
      </c>
      <c r="M18" s="202">
        <v>-177180.53470226162</v>
      </c>
      <c r="N18" s="47"/>
      <c r="O18" s="62">
        <v>212.38000000000011</v>
      </c>
      <c r="P18" s="438">
        <v>5.819873836052647E-2</v>
      </c>
      <c r="Q18" s="1"/>
    </row>
    <row r="19" spans="1:17" s="16" customFormat="1" ht="16.5" customHeight="1" x14ac:dyDescent="0.3">
      <c r="A19" s="60"/>
      <c r="B19" s="5" t="s">
        <v>11</v>
      </c>
      <c r="C19" s="9" t="s">
        <v>125</v>
      </c>
      <c r="D19" s="202">
        <v>13.53</v>
      </c>
      <c r="E19" s="202">
        <v>12.49</v>
      </c>
      <c r="F19" s="62">
        <v>12.4</v>
      </c>
      <c r="G19" s="62">
        <v>12.4</v>
      </c>
      <c r="H19" s="202">
        <v>13.221510412782266</v>
      </c>
      <c r="I19" s="62">
        <v>13</v>
      </c>
      <c r="J19" s="62">
        <v>14.040000000000001</v>
      </c>
      <c r="K19" s="62">
        <v>15.163200000000002</v>
      </c>
      <c r="L19" s="62">
        <v>16.376256000000001</v>
      </c>
      <c r="M19" s="62">
        <v>17.686356480000004</v>
      </c>
      <c r="N19" s="47"/>
      <c r="O19" s="62">
        <v>-0.30848958721773378</v>
      </c>
      <c r="P19" s="438">
        <v>-2.2800412950312876E-2</v>
      </c>
      <c r="Q19" s="1"/>
    </row>
    <row r="20" spans="1:17" ht="18" customHeight="1" x14ac:dyDescent="0.3">
      <c r="A20" s="59" t="s">
        <v>132</v>
      </c>
      <c r="B20" s="7" t="s">
        <v>12</v>
      </c>
      <c r="C20" s="27" t="s">
        <v>121</v>
      </c>
      <c r="D20" s="62">
        <v>23690.639999999999</v>
      </c>
      <c r="E20" s="62">
        <v>19374.62</v>
      </c>
      <c r="F20" s="62">
        <v>26426.723105423192</v>
      </c>
      <c r="G20" s="62">
        <v>14718.993340929886</v>
      </c>
      <c r="H20" s="62">
        <v>26465.671531589724</v>
      </c>
      <c r="I20" s="62" t="e">
        <v>#REF!</v>
      </c>
      <c r="J20" s="62" t="e">
        <v>#REF!</v>
      </c>
      <c r="K20" s="62" t="e">
        <v>#REF!</v>
      </c>
      <c r="L20" s="62" t="e">
        <v>#REF!</v>
      </c>
      <c r="M20" s="62" t="e">
        <v>#REF!</v>
      </c>
      <c r="N20" s="35"/>
      <c r="O20" s="62">
        <v>2775.0315315897242</v>
      </c>
      <c r="P20" s="438">
        <v>0.11713619942685072</v>
      </c>
    </row>
    <row r="21" spans="1:17" s="16" customFormat="1" hidden="1" x14ac:dyDescent="0.3">
      <c r="A21" s="220"/>
      <c r="B21" s="221" t="s">
        <v>379</v>
      </c>
      <c r="C21" s="222" t="s">
        <v>375</v>
      </c>
      <c r="D21" s="223"/>
      <c r="E21" s="223"/>
      <c r="F21" s="226">
        <v>0</v>
      </c>
      <c r="G21" s="226">
        <v>0</v>
      </c>
      <c r="H21" s="202">
        <v>3.7</v>
      </c>
      <c r="I21" s="223">
        <v>4.3099999999999996</v>
      </c>
      <c r="J21" s="223">
        <v>4.28</v>
      </c>
      <c r="K21" s="223">
        <v>4.26</v>
      </c>
      <c r="L21" s="223">
        <v>4.22</v>
      </c>
      <c r="M21" s="223">
        <v>4.2</v>
      </c>
      <c r="N21" s="227" t="s">
        <v>378</v>
      </c>
      <c r="O21" s="62">
        <v>3.7</v>
      </c>
      <c r="P21" s="438" t="e">
        <v>#DIV/0!</v>
      </c>
      <c r="Q21" s="1"/>
    </row>
    <row r="22" spans="1:17" s="16" customFormat="1" x14ac:dyDescent="0.3">
      <c r="A22" s="60"/>
      <c r="B22" s="5" t="s">
        <v>13</v>
      </c>
      <c r="C22" s="9" t="s">
        <v>155</v>
      </c>
      <c r="D22" s="202">
        <v>538.73</v>
      </c>
      <c r="E22" s="202">
        <v>518.83000000000004</v>
      </c>
      <c r="F22" s="62">
        <v>500.66500000000002</v>
      </c>
      <c r="G22" s="62">
        <v>275.95400000000001</v>
      </c>
      <c r="H22" s="202">
        <v>539.51400000000001</v>
      </c>
      <c r="I22" s="202">
        <v>-20918.093280215213</v>
      </c>
      <c r="J22" s="202">
        <v>-20726.473709361289</v>
      </c>
      <c r="K22" s="202">
        <v>-20583.833716465149</v>
      </c>
      <c r="L22" s="202">
        <v>-20333.396308855125</v>
      </c>
      <c r="M22" s="202">
        <v>-20172.356892098098</v>
      </c>
      <c r="N22" s="47"/>
      <c r="O22" s="62">
        <v>0.78399999999999181</v>
      </c>
      <c r="P22" s="438">
        <v>1.4552744417426489E-3</v>
      </c>
      <c r="Q22" s="1"/>
    </row>
    <row r="23" spans="1:17" s="16" customFormat="1" x14ac:dyDescent="0.3">
      <c r="A23" s="60"/>
      <c r="B23" s="5" t="s">
        <v>14</v>
      </c>
      <c r="C23" s="9" t="s">
        <v>159</v>
      </c>
      <c r="D23" s="202">
        <v>49.05</v>
      </c>
      <c r="E23" s="202">
        <v>37.340000000000003</v>
      </c>
      <c r="F23" s="202">
        <v>52.783244495667148</v>
      </c>
      <c r="G23" s="202">
        <v>53.338575780491986</v>
      </c>
      <c r="H23" s="202">
        <v>49.054652023098051</v>
      </c>
      <c r="I23" s="202" t="e">
        <v>#REF!</v>
      </c>
      <c r="J23" s="202" t="e">
        <v>#REF!</v>
      </c>
      <c r="K23" s="202" t="e">
        <v>#REF!</v>
      </c>
      <c r="L23" s="202" t="e">
        <v>#REF!</v>
      </c>
      <c r="M23" s="202" t="e">
        <v>#REF!</v>
      </c>
      <c r="N23" s="47"/>
      <c r="O23" s="62">
        <v>4.6520230980533483E-3</v>
      </c>
      <c r="P23" s="438">
        <v>9.4842468869593688E-5</v>
      </c>
      <c r="Q23" s="1"/>
    </row>
    <row r="24" spans="1:17" ht="16.2" x14ac:dyDescent="0.3">
      <c r="A24" s="58">
        <v>2</v>
      </c>
      <c r="B24" s="8" t="s">
        <v>186</v>
      </c>
      <c r="C24" s="28" t="s">
        <v>121</v>
      </c>
      <c r="D24" s="325">
        <v>74258.12000000001</v>
      </c>
      <c r="E24" s="325">
        <v>79707.989999999991</v>
      </c>
      <c r="F24" s="325">
        <v>91850.486139999994</v>
      </c>
      <c r="G24" s="325">
        <v>49825.633240000003</v>
      </c>
      <c r="H24" s="325">
        <v>105301.60262000001</v>
      </c>
      <c r="I24" s="48">
        <v>143919.09</v>
      </c>
      <c r="J24" s="48">
        <v>155432.61840000001</v>
      </c>
      <c r="K24" s="48">
        <v>167867.22900000002</v>
      </c>
      <c r="L24" s="48">
        <v>181296.60339999999</v>
      </c>
      <c r="M24" s="48">
        <v>195800.33619999999</v>
      </c>
      <c r="N24" s="35"/>
      <c r="O24" s="62">
        <v>31043.482619999995</v>
      </c>
      <c r="P24" s="438">
        <v>0.41804832414286808</v>
      </c>
    </row>
    <row r="25" spans="1:17" ht="31.2" x14ac:dyDescent="0.3">
      <c r="A25" s="59" t="s">
        <v>70</v>
      </c>
      <c r="B25" s="7" t="s">
        <v>15</v>
      </c>
      <c r="C25" s="27" t="s">
        <v>121</v>
      </c>
      <c r="D25" s="62">
        <v>64354.22</v>
      </c>
      <c r="E25" s="62">
        <v>70387.61</v>
      </c>
      <c r="F25" s="202">
        <v>80982.815419999999</v>
      </c>
      <c r="G25" s="202">
        <v>43868.54133</v>
      </c>
      <c r="H25" s="62">
        <v>92741.972040000008</v>
      </c>
      <c r="I25" s="62">
        <v>124606.644</v>
      </c>
      <c r="J25" s="62">
        <v>134575.17600000001</v>
      </c>
      <c r="K25" s="62">
        <v>145341.19200000001</v>
      </c>
      <c r="L25" s="62">
        <v>156968.484</v>
      </c>
      <c r="M25" s="62">
        <v>169525.96799999999</v>
      </c>
      <c r="N25" s="35"/>
      <c r="O25" s="62">
        <v>28387.752040000007</v>
      </c>
      <c r="P25" s="438">
        <v>0.44111717988346388</v>
      </c>
    </row>
    <row r="26" spans="1:17" x14ac:dyDescent="0.3">
      <c r="A26" s="59" t="s">
        <v>71</v>
      </c>
      <c r="B26" s="7" t="s">
        <v>16</v>
      </c>
      <c r="C26" s="27" t="s">
        <v>121</v>
      </c>
      <c r="D26" s="62">
        <v>6055.71</v>
      </c>
      <c r="E26" s="62">
        <v>6172.98</v>
      </c>
      <c r="F26" s="62">
        <v>7049.1022199999998</v>
      </c>
      <c r="G26" s="62">
        <v>3789.7289900000001</v>
      </c>
      <c r="H26" s="62">
        <v>7927.243629999999</v>
      </c>
      <c r="I26" s="62">
        <v>11860.225199999999</v>
      </c>
      <c r="J26" s="62">
        <v>12809.043599999999</v>
      </c>
      <c r="K26" s="62">
        <v>13833.766800000001</v>
      </c>
      <c r="L26" s="62">
        <v>14940.468000000001</v>
      </c>
      <c r="M26" s="62">
        <v>16135.705199999999</v>
      </c>
      <c r="N26" s="35"/>
      <c r="O26" s="62">
        <v>1871.533629999999</v>
      </c>
      <c r="P26" s="438">
        <v>0.30905271718757987</v>
      </c>
    </row>
    <row r="27" spans="1:17" ht="31.2" x14ac:dyDescent="0.3">
      <c r="A27" s="59" t="s">
        <v>72</v>
      </c>
      <c r="B27" s="7" t="s">
        <v>17</v>
      </c>
      <c r="C27" s="27" t="s">
        <v>121</v>
      </c>
      <c r="D27" s="62">
        <v>2026.03</v>
      </c>
      <c r="E27" s="62">
        <v>2117.29</v>
      </c>
      <c r="F27" s="323">
        <v>2384.7060699999997</v>
      </c>
      <c r="G27" s="323">
        <v>1281.7046699999999</v>
      </c>
      <c r="H27" s="62">
        <v>2791.2656400000001</v>
      </c>
      <c r="I27" s="62">
        <v>5056.2155999999995</v>
      </c>
      <c r="J27" s="62">
        <v>5460.7128000000002</v>
      </c>
      <c r="K27" s="62">
        <v>5897.5698000000002</v>
      </c>
      <c r="L27" s="62">
        <v>6369.3754000000008</v>
      </c>
      <c r="M27" s="62">
        <v>6878.9254000000001</v>
      </c>
      <c r="N27" s="35"/>
      <c r="O27" s="62">
        <v>765.2356400000001</v>
      </c>
      <c r="P27" s="438">
        <v>0.3777020281042236</v>
      </c>
    </row>
    <row r="28" spans="1:17" x14ac:dyDescent="0.3">
      <c r="A28" s="59" t="s">
        <v>389</v>
      </c>
      <c r="B28" s="7" t="s">
        <v>388</v>
      </c>
      <c r="C28" s="27" t="s">
        <v>121</v>
      </c>
      <c r="D28" s="62">
        <v>1822.16</v>
      </c>
      <c r="E28" s="62">
        <v>1030.1099999999999</v>
      </c>
      <c r="F28" s="202">
        <v>1433.8624300000001</v>
      </c>
      <c r="G28" s="202">
        <v>885.65824999999995</v>
      </c>
      <c r="H28" s="62">
        <v>1841.12131</v>
      </c>
      <c r="I28" s="62">
        <v>2396.0052000000001</v>
      </c>
      <c r="J28" s="62">
        <v>2587.6860000000001</v>
      </c>
      <c r="K28" s="62">
        <v>2794.7003999999997</v>
      </c>
      <c r="L28" s="62">
        <v>3018.2759999999998</v>
      </c>
      <c r="M28" s="62">
        <v>3259.7375999999999</v>
      </c>
      <c r="N28" s="35"/>
      <c r="O28" s="62">
        <v>18.961309999999912</v>
      </c>
      <c r="P28" s="438">
        <v>1.040595227641905E-2</v>
      </c>
    </row>
    <row r="29" spans="1:17" ht="16.2" x14ac:dyDescent="0.3">
      <c r="A29" s="58" t="s">
        <v>73</v>
      </c>
      <c r="B29" s="8" t="s">
        <v>174</v>
      </c>
      <c r="C29" s="28" t="s">
        <v>121</v>
      </c>
      <c r="D29" s="48">
        <v>8424.56</v>
      </c>
      <c r="E29" s="48">
        <v>25608.959999999999</v>
      </c>
      <c r="F29" s="325">
        <v>12951.393609999999</v>
      </c>
      <c r="G29" s="325">
        <v>4379.7121200000001</v>
      </c>
      <c r="H29" s="48">
        <v>9409.0626019400006</v>
      </c>
      <c r="I29" s="48">
        <v>18565.996960000004</v>
      </c>
      <c r="J29" s="48">
        <v>39617.457913868573</v>
      </c>
      <c r="K29" s="48">
        <v>52806.006998772311</v>
      </c>
      <c r="L29" s="48">
        <v>73815.97796194558</v>
      </c>
      <c r="M29" s="48">
        <v>89166.12515426935</v>
      </c>
      <c r="N29" s="35"/>
      <c r="O29" s="62">
        <v>984.50260194000111</v>
      </c>
      <c r="P29" s="438">
        <v>0.11686101136913996</v>
      </c>
    </row>
    <row r="30" spans="1:17" ht="31.2" x14ac:dyDescent="0.3">
      <c r="A30" s="59"/>
      <c r="B30" s="7" t="s">
        <v>136</v>
      </c>
      <c r="C30" s="27" t="s">
        <v>121</v>
      </c>
      <c r="D30" s="62">
        <v>4385</v>
      </c>
      <c r="E30" s="62">
        <v>23686.14</v>
      </c>
      <c r="F30" s="62"/>
      <c r="G30" s="62">
        <v>0</v>
      </c>
      <c r="H30" s="62">
        <v>5369.5026019400011</v>
      </c>
      <c r="I30" s="62">
        <v>18565.996960000004</v>
      </c>
      <c r="J30" s="62">
        <v>39617.457913868573</v>
      </c>
      <c r="K30" s="62">
        <v>52806.006998772311</v>
      </c>
      <c r="L30" s="62">
        <v>73815.97796194558</v>
      </c>
      <c r="M30" s="62">
        <v>89166.12515426935</v>
      </c>
      <c r="N30" s="35"/>
      <c r="O30" s="62">
        <v>984.50260194000111</v>
      </c>
      <c r="P30" s="438">
        <v>0.22451598675940732</v>
      </c>
    </row>
    <row r="31" spans="1:17" x14ac:dyDescent="0.3">
      <c r="A31" s="59"/>
      <c r="B31" s="7" t="s">
        <v>137</v>
      </c>
      <c r="C31" s="27" t="s">
        <v>121</v>
      </c>
      <c r="D31" s="62">
        <v>4039.56</v>
      </c>
      <c r="E31" s="62"/>
      <c r="F31" s="323"/>
      <c r="G31" s="323">
        <v>0</v>
      </c>
      <c r="H31" s="62">
        <v>4039.56</v>
      </c>
      <c r="I31" s="62"/>
      <c r="J31" s="62"/>
      <c r="K31" s="62"/>
      <c r="L31" s="62"/>
      <c r="M31" s="62"/>
      <c r="N31" s="35"/>
      <c r="O31" s="62">
        <v>0</v>
      </c>
      <c r="P31" s="438">
        <v>0</v>
      </c>
    </row>
    <row r="32" spans="1:17" ht="29.25" customHeight="1" x14ac:dyDescent="0.3">
      <c r="A32" s="58">
        <v>4</v>
      </c>
      <c r="B32" s="8" t="s">
        <v>387</v>
      </c>
      <c r="C32" s="28" t="s">
        <v>121</v>
      </c>
      <c r="D32" s="48">
        <v>26884.84</v>
      </c>
      <c r="E32" s="48">
        <v>23686.14</v>
      </c>
      <c r="F32" s="325">
        <v>28232.702499999999</v>
      </c>
      <c r="G32" s="325">
        <v>12771.652600000001</v>
      </c>
      <c r="H32" s="48">
        <v>51778.284570000003</v>
      </c>
      <c r="I32" s="48">
        <v>44825.860079999999</v>
      </c>
      <c r="J32" s="48">
        <v>51610.162694400002</v>
      </c>
      <c r="K32" s="48">
        <v>42693.878188224007</v>
      </c>
      <c r="L32" s="48">
        <v>46350.272537072648</v>
      </c>
      <c r="M32" s="48">
        <v>54138.018052743799</v>
      </c>
      <c r="N32" s="35"/>
      <c r="O32" s="62">
        <v>24893.444570000003</v>
      </c>
      <c r="P32" s="438">
        <v>0.92592868583186672</v>
      </c>
    </row>
    <row r="33" spans="1:16" ht="0.75" hidden="1" customHeight="1" x14ac:dyDescent="0.3">
      <c r="A33" s="59" t="s">
        <v>74</v>
      </c>
      <c r="B33" s="7" t="s">
        <v>383</v>
      </c>
      <c r="C33" s="27" t="s">
        <v>121</v>
      </c>
      <c r="D33" s="62"/>
      <c r="E33" s="62"/>
      <c r="F33" s="202"/>
      <c r="G33" s="202">
        <v>0</v>
      </c>
      <c r="H33" s="62">
        <v>7997.9</v>
      </c>
      <c r="I33" s="62">
        <v>18323.513280000003</v>
      </c>
      <c r="J33" s="62">
        <v>19789.394342400003</v>
      </c>
      <c r="K33" s="62">
        <v>21372.545889792007</v>
      </c>
      <c r="L33" s="62">
        <v>22599.239931279364</v>
      </c>
      <c r="M33" s="62">
        <v>23762.830874893523</v>
      </c>
      <c r="N33" s="35"/>
      <c r="O33" s="62">
        <v>7997.9</v>
      </c>
      <c r="P33" s="438" t="e">
        <v>#DIV/0!</v>
      </c>
    </row>
    <row r="34" spans="1:16" hidden="1" x14ac:dyDescent="0.3">
      <c r="A34" s="59" t="s">
        <v>382</v>
      </c>
      <c r="B34" s="7" t="s">
        <v>384</v>
      </c>
      <c r="C34" s="27" t="s">
        <v>121</v>
      </c>
      <c r="D34" s="62"/>
      <c r="E34" s="62"/>
      <c r="F34" s="48"/>
      <c r="G34" s="48">
        <v>0</v>
      </c>
      <c r="H34" s="62"/>
      <c r="I34" s="62">
        <v>26502.346799999999</v>
      </c>
      <c r="J34" s="62">
        <v>31820.768351999999</v>
      </c>
      <c r="K34" s="62">
        <v>21321.332298432</v>
      </c>
      <c r="L34" s="62">
        <v>23751.032605793283</v>
      </c>
      <c r="M34" s="62">
        <v>30375.187177850275</v>
      </c>
      <c r="N34" s="35"/>
      <c r="O34" s="62">
        <v>0</v>
      </c>
      <c r="P34" s="438" t="e">
        <v>#DIV/0!</v>
      </c>
    </row>
    <row r="35" spans="1:16" ht="46.8" x14ac:dyDescent="0.3">
      <c r="A35" s="58" t="s">
        <v>75</v>
      </c>
      <c r="B35" s="8" t="s">
        <v>175</v>
      </c>
      <c r="C35" s="28" t="s">
        <v>121</v>
      </c>
      <c r="D35" s="48">
        <v>53351.189999999995</v>
      </c>
      <c r="E35" s="48">
        <v>50217.34</v>
      </c>
      <c r="F35" s="48">
        <v>51441.267050000002</v>
      </c>
      <c r="G35" s="48">
        <v>24362.076000000001</v>
      </c>
      <c r="H35" s="48">
        <v>49789.498919999969</v>
      </c>
      <c r="I35" s="48">
        <v>-2220914.5739240595</v>
      </c>
      <c r="J35" s="48">
        <v>-2389012.253664332</v>
      </c>
      <c r="K35" s="48">
        <v>-2570896.5776988645</v>
      </c>
      <c r="L35" s="48">
        <v>-2762277.6738427202</v>
      </c>
      <c r="M35" s="48">
        <v>-2967690.201147717</v>
      </c>
      <c r="N35" s="35"/>
      <c r="O35" s="62">
        <v>-3561.691080000026</v>
      </c>
      <c r="P35" s="438">
        <v>-6.6759355883158844E-2</v>
      </c>
    </row>
    <row r="36" spans="1:16" hidden="1" x14ac:dyDescent="0.3">
      <c r="A36" s="59"/>
      <c r="B36" s="7"/>
      <c r="C36" s="27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35"/>
      <c r="O36" s="62"/>
      <c r="P36" s="438"/>
    </row>
    <row r="37" spans="1:16" x14ac:dyDescent="0.3">
      <c r="A37" s="59" t="s">
        <v>76</v>
      </c>
      <c r="B37" s="7" t="s">
        <v>20</v>
      </c>
      <c r="C37" s="27" t="s">
        <v>121</v>
      </c>
      <c r="D37" s="62">
        <v>4839.0200000000004</v>
      </c>
      <c r="E37" s="62">
        <v>2472.94</v>
      </c>
      <c r="F37" s="62">
        <v>5891.0901599999997</v>
      </c>
      <c r="G37" s="62">
        <v>484.31338</v>
      </c>
      <c r="H37" s="62">
        <v>6358.7196300000005</v>
      </c>
      <c r="I37" s="62">
        <v>3526.9907657727085</v>
      </c>
      <c r="J37" s="62">
        <v>3809.1500270345255</v>
      </c>
      <c r="K37" s="62">
        <v>4113.8820291972879</v>
      </c>
      <c r="L37" s="62">
        <v>4442.9925915330705</v>
      </c>
      <c r="M37" s="62">
        <v>4798.4319988557163</v>
      </c>
      <c r="N37" s="35"/>
      <c r="O37" s="62">
        <v>1519.6996300000001</v>
      </c>
      <c r="P37" s="438">
        <v>0.31405111572177846</v>
      </c>
    </row>
    <row r="38" spans="1:16" x14ac:dyDescent="0.3">
      <c r="A38" s="59" t="s">
        <v>77</v>
      </c>
      <c r="B38" s="7" t="s">
        <v>21</v>
      </c>
      <c r="C38" s="27" t="s">
        <v>121</v>
      </c>
      <c r="D38" s="62">
        <v>110.8</v>
      </c>
      <c r="E38" s="62">
        <v>209.12</v>
      </c>
      <c r="F38" s="62">
        <v>202.32164</v>
      </c>
      <c r="G38" s="62">
        <v>61.582129999999999</v>
      </c>
      <c r="H38" s="62">
        <v>288.57854999999995</v>
      </c>
      <c r="I38" s="62"/>
      <c r="J38" s="62"/>
      <c r="K38" s="62"/>
      <c r="L38" s="62"/>
      <c r="M38" s="62"/>
      <c r="N38" s="35"/>
      <c r="O38" s="62">
        <v>177.77854999999994</v>
      </c>
      <c r="P38" s="438">
        <v>1.6044995487364617</v>
      </c>
    </row>
    <row r="39" spans="1:16" hidden="1" x14ac:dyDescent="0.3">
      <c r="A39" s="59"/>
      <c r="B39" s="7"/>
      <c r="C39" s="2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35"/>
      <c r="O39" s="62"/>
      <c r="P39" s="438"/>
    </row>
    <row r="40" spans="1:16" x14ac:dyDescent="0.3">
      <c r="A40" s="59" t="s">
        <v>78</v>
      </c>
      <c r="B40" s="7" t="s">
        <v>23</v>
      </c>
      <c r="C40" s="27" t="s">
        <v>121</v>
      </c>
      <c r="D40" s="62">
        <v>604.41999999999996</v>
      </c>
      <c r="E40" s="62">
        <v>0</v>
      </c>
      <c r="F40" s="62">
        <v>0</v>
      </c>
      <c r="G40" s="62">
        <v>0</v>
      </c>
      <c r="H40" s="62">
        <v>0</v>
      </c>
      <c r="I40" s="62">
        <v>1719.1960135714285</v>
      </c>
      <c r="J40" s="62">
        <v>1856.731694657143</v>
      </c>
      <c r="K40" s="62">
        <v>2005.2702302297146</v>
      </c>
      <c r="L40" s="62">
        <v>2165.6918486480918</v>
      </c>
      <c r="M40" s="62">
        <v>2338.9471965399389</v>
      </c>
      <c r="N40" s="35"/>
      <c r="O40" s="62">
        <v>-604.41999999999996</v>
      </c>
      <c r="P40" s="438">
        <v>-1</v>
      </c>
    </row>
    <row r="41" spans="1:16" ht="31.2" x14ac:dyDescent="0.3">
      <c r="A41" s="59" t="s">
        <v>79</v>
      </c>
      <c r="B41" s="7" t="s">
        <v>24</v>
      </c>
      <c r="C41" s="27" t="s">
        <v>121</v>
      </c>
      <c r="D41" s="62">
        <v>0</v>
      </c>
      <c r="E41" s="62">
        <v>0</v>
      </c>
      <c r="F41" s="62">
        <v>0</v>
      </c>
      <c r="G41" s="62">
        <v>0</v>
      </c>
      <c r="H41" s="62">
        <v>343.39284999999995</v>
      </c>
      <c r="I41" s="62">
        <v>3173.8499999999995</v>
      </c>
      <c r="J41" s="62">
        <v>3427.7579999999994</v>
      </c>
      <c r="K41" s="62">
        <v>3701.9786399999998</v>
      </c>
      <c r="L41" s="62">
        <v>3998.1369312000002</v>
      </c>
      <c r="M41" s="62">
        <v>4317.9878856960004</v>
      </c>
      <c r="N41" s="35"/>
      <c r="O41" s="62">
        <v>343.39284999999995</v>
      </c>
      <c r="P41" s="438" t="e">
        <v>#DIV/0!</v>
      </c>
    </row>
    <row r="42" spans="1:16" ht="30.75" customHeight="1" x14ac:dyDescent="0.3">
      <c r="A42" s="59" t="s">
        <v>139</v>
      </c>
      <c r="B42" s="7" t="s">
        <v>25</v>
      </c>
      <c r="C42" s="27" t="s">
        <v>121</v>
      </c>
      <c r="D42" s="62">
        <v>46696.95</v>
      </c>
      <c r="E42" s="62">
        <v>47535.28</v>
      </c>
      <c r="F42" s="62">
        <v>44247.855250000001</v>
      </c>
      <c r="G42" s="62">
        <v>22716.180490000002</v>
      </c>
      <c r="H42" s="62">
        <v>41698.807889999967</v>
      </c>
      <c r="I42" s="62">
        <v>-2229334.6107034036</v>
      </c>
      <c r="J42" s="62">
        <v>-2398105.8933860236</v>
      </c>
      <c r="K42" s="62">
        <v>-2580717.7085982915</v>
      </c>
      <c r="L42" s="62">
        <v>-2772884.4952141014</v>
      </c>
      <c r="M42" s="62">
        <v>-2981937.2915747287</v>
      </c>
      <c r="N42" s="35"/>
      <c r="O42" s="62">
        <v>-4998.1421100000298</v>
      </c>
      <c r="P42" s="438">
        <v>-0.10703358806089114</v>
      </c>
    </row>
    <row r="43" spans="1:16" hidden="1" x14ac:dyDescent="0.3">
      <c r="A43" s="59"/>
      <c r="B43" s="231" t="s">
        <v>7</v>
      </c>
      <c r="C43" s="232" t="s">
        <v>122</v>
      </c>
      <c r="D43" s="233"/>
      <c r="E43" s="233"/>
      <c r="F43" s="62">
        <v>0</v>
      </c>
      <c r="G43" s="62">
        <v>0</v>
      </c>
      <c r="H43" s="233"/>
      <c r="I43" s="233">
        <v>-1572434.4111157062</v>
      </c>
      <c r="J43" s="233">
        <v>-1566180.7497756132</v>
      </c>
      <c r="K43" s="233">
        <v>-1560595.2176825276</v>
      </c>
      <c r="L43" s="233">
        <v>-1552593.607469453</v>
      </c>
      <c r="M43" s="233">
        <v>-1545968.9428919051</v>
      </c>
      <c r="N43" s="234"/>
      <c r="O43" s="62">
        <v>0</v>
      </c>
      <c r="P43" s="438" t="e">
        <v>#DIV/0!</v>
      </c>
    </row>
    <row r="44" spans="1:16" hidden="1" x14ac:dyDescent="0.3">
      <c r="A44" s="59"/>
      <c r="B44" s="231" t="s">
        <v>380</v>
      </c>
      <c r="C44" s="232" t="s">
        <v>123</v>
      </c>
      <c r="D44" s="233"/>
      <c r="E44" s="233"/>
      <c r="F44" s="62">
        <v>0</v>
      </c>
      <c r="G44" s="62">
        <v>0</v>
      </c>
      <c r="H44" s="233"/>
      <c r="I44" s="233">
        <v>692</v>
      </c>
      <c r="J44" s="233">
        <v>747.36</v>
      </c>
      <c r="K44" s="233">
        <v>807.14880000000005</v>
      </c>
      <c r="L44" s="233">
        <v>871.72070400000007</v>
      </c>
      <c r="M44" s="233">
        <v>941.45836032000011</v>
      </c>
      <c r="N44" s="234"/>
      <c r="O44" s="62">
        <v>0</v>
      </c>
      <c r="P44" s="438" t="e">
        <v>#DIV/0!</v>
      </c>
    </row>
    <row r="45" spans="1:16" hidden="1" x14ac:dyDescent="0.3">
      <c r="A45" s="59"/>
      <c r="B45" s="231" t="s">
        <v>7</v>
      </c>
      <c r="C45" s="232" t="s">
        <v>122</v>
      </c>
      <c r="D45" s="233"/>
      <c r="E45" s="233"/>
      <c r="F45" s="48">
        <v>0</v>
      </c>
      <c r="G45" s="48">
        <v>0</v>
      </c>
      <c r="H45" s="233"/>
      <c r="I45" s="233">
        <v>-1572434.4111157062</v>
      </c>
      <c r="J45" s="233">
        <v>-1566180.7497756132</v>
      </c>
      <c r="K45" s="233">
        <v>-1560595.2176825276</v>
      </c>
      <c r="L45" s="233">
        <v>-1552593.607469453</v>
      </c>
      <c r="M45" s="233">
        <v>-1545968.9428919051</v>
      </c>
      <c r="N45" s="234"/>
      <c r="O45" s="62">
        <v>0</v>
      </c>
      <c r="P45" s="438" t="e">
        <v>#DIV/0!</v>
      </c>
    </row>
    <row r="46" spans="1:16" hidden="1" x14ac:dyDescent="0.3">
      <c r="A46" s="59"/>
      <c r="B46" s="231" t="s">
        <v>381</v>
      </c>
      <c r="C46" s="232" t="s">
        <v>123</v>
      </c>
      <c r="D46" s="233"/>
      <c r="E46" s="233"/>
      <c r="F46" s="62">
        <v>0</v>
      </c>
      <c r="G46" s="62">
        <v>0</v>
      </c>
      <c r="H46" s="233"/>
      <c r="I46" s="233">
        <v>725.76</v>
      </c>
      <c r="J46" s="233">
        <v>783.82080000000008</v>
      </c>
      <c r="K46" s="233">
        <v>846.52646400000015</v>
      </c>
      <c r="L46" s="233">
        <v>914.24858112000027</v>
      </c>
      <c r="M46" s="233">
        <v>987.3884676096003</v>
      </c>
      <c r="N46" s="234"/>
      <c r="O46" s="62">
        <v>0</v>
      </c>
      <c r="P46" s="438" t="e">
        <v>#DIV/0!</v>
      </c>
    </row>
    <row r="47" spans="1:16" hidden="1" x14ac:dyDescent="0.3">
      <c r="A47" s="59"/>
      <c r="B47" s="7"/>
      <c r="C47" s="2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35"/>
      <c r="O47" s="62"/>
      <c r="P47" s="438"/>
    </row>
    <row r="48" spans="1:16" hidden="1" x14ac:dyDescent="0.3">
      <c r="A48" s="59"/>
      <c r="B48" s="7"/>
      <c r="C48" s="27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35"/>
      <c r="O48" s="62"/>
      <c r="P48" s="438"/>
    </row>
    <row r="49" spans="1:16" ht="31.2" x14ac:dyDescent="0.3">
      <c r="A49" s="59" t="s">
        <v>80</v>
      </c>
      <c r="B49" s="7" t="s">
        <v>404</v>
      </c>
      <c r="C49" s="27" t="s">
        <v>121</v>
      </c>
      <c r="D49" s="62">
        <v>1100</v>
      </c>
      <c r="E49" s="62"/>
      <c r="F49" s="62">
        <v>1100</v>
      </c>
      <c r="G49" s="62">
        <v>1100</v>
      </c>
      <c r="H49" s="62">
        <v>1100</v>
      </c>
      <c r="I49" s="62"/>
      <c r="J49" s="62"/>
      <c r="K49" s="62"/>
      <c r="L49" s="62"/>
      <c r="M49" s="62">
        <v>2791.7233459200015</v>
      </c>
      <c r="N49" s="35"/>
      <c r="O49" s="62">
        <v>0</v>
      </c>
      <c r="P49" s="438">
        <v>0</v>
      </c>
    </row>
    <row r="50" spans="1:16" hidden="1" x14ac:dyDescent="0.3">
      <c r="A50" s="59"/>
      <c r="B50" s="7"/>
      <c r="C50" s="27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35"/>
      <c r="O50" s="62"/>
      <c r="P50" s="438"/>
    </row>
    <row r="51" spans="1:16" hidden="1" x14ac:dyDescent="0.3">
      <c r="A51" s="59"/>
      <c r="B51" s="7"/>
      <c r="C51" s="27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35"/>
      <c r="O51" s="62"/>
      <c r="P51" s="438"/>
    </row>
    <row r="52" spans="1:16" hidden="1" x14ac:dyDescent="0.3">
      <c r="A52" s="59"/>
      <c r="B52" s="7"/>
      <c r="C52" s="27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35"/>
      <c r="O52" s="62"/>
      <c r="P52" s="438"/>
    </row>
    <row r="53" spans="1:16" hidden="1" x14ac:dyDescent="0.3">
      <c r="A53" s="59"/>
      <c r="B53" s="7"/>
      <c r="C53" s="27"/>
      <c r="D53" s="62"/>
      <c r="E53" s="62"/>
      <c r="F53" s="233"/>
      <c r="G53" s="233"/>
      <c r="H53" s="62"/>
      <c r="I53" s="62"/>
      <c r="J53" s="62"/>
      <c r="K53" s="62"/>
      <c r="L53" s="62"/>
      <c r="M53" s="62"/>
      <c r="N53" s="35"/>
      <c r="O53" s="62"/>
      <c r="P53" s="438"/>
    </row>
    <row r="54" spans="1:16" x14ac:dyDescent="0.3">
      <c r="A54" s="58" t="s">
        <v>85</v>
      </c>
      <c r="B54" s="8" t="s">
        <v>177</v>
      </c>
      <c r="C54" s="28" t="s">
        <v>121</v>
      </c>
      <c r="D54" s="48">
        <v>11466.199999999999</v>
      </c>
      <c r="E54" s="48">
        <v>10661.7</v>
      </c>
      <c r="F54" s="48">
        <v>12905.570663940001</v>
      </c>
      <c r="G54" s="48">
        <v>7053.8985200000006</v>
      </c>
      <c r="H54" s="48">
        <v>14719.486100000002</v>
      </c>
      <c r="I54" s="48">
        <v>27442.781671845602</v>
      </c>
      <c r="J54" s="48">
        <v>29638.204205593251</v>
      </c>
      <c r="K54" s="48">
        <v>32009.260542040716</v>
      </c>
      <c r="L54" s="48">
        <v>34570.001385403972</v>
      </c>
      <c r="M54" s="48">
        <v>37335.601496236304</v>
      </c>
      <c r="N54" s="35"/>
      <c r="O54" s="62">
        <v>3253.286100000003</v>
      </c>
      <c r="P54" s="438">
        <v>0.28372835813085451</v>
      </c>
    </row>
    <row r="55" spans="1:16" x14ac:dyDescent="0.3">
      <c r="A55" s="59" t="s">
        <v>86</v>
      </c>
      <c r="B55" s="7" t="s">
        <v>26</v>
      </c>
      <c r="C55" s="27" t="s">
        <v>121</v>
      </c>
      <c r="D55" s="62">
        <v>246.07</v>
      </c>
      <c r="E55" s="62"/>
      <c r="F55" s="233">
        <v>142.67376000000002</v>
      </c>
      <c r="G55" s="233">
        <v>142.67376000000002</v>
      </c>
      <c r="H55" s="62">
        <v>377.28571999999997</v>
      </c>
      <c r="I55" s="62">
        <v>578.57142857142856</v>
      </c>
      <c r="J55" s="62">
        <v>624.85714285714289</v>
      </c>
      <c r="K55" s="62">
        <v>674.84571428571439</v>
      </c>
      <c r="L55" s="62">
        <v>728.83337142857158</v>
      </c>
      <c r="M55" s="62">
        <v>787.1400411428574</v>
      </c>
      <c r="N55" s="35"/>
      <c r="O55" s="62">
        <v>131.21571999999998</v>
      </c>
      <c r="P55" s="438">
        <v>0.53324549924818143</v>
      </c>
    </row>
    <row r="56" spans="1:16" hidden="1" x14ac:dyDescent="0.3">
      <c r="A56" s="59"/>
      <c r="B56" s="7"/>
      <c r="C56" s="27"/>
      <c r="D56" s="62"/>
      <c r="E56" s="62"/>
      <c r="F56" s="233"/>
      <c r="G56" s="233"/>
      <c r="H56" s="62"/>
      <c r="I56" s="62"/>
      <c r="J56" s="62"/>
      <c r="K56" s="62"/>
      <c r="L56" s="62"/>
      <c r="M56" s="62"/>
      <c r="N56" s="35"/>
      <c r="O56" s="62"/>
      <c r="P56" s="438"/>
    </row>
    <row r="57" spans="1:16" x14ac:dyDescent="0.3">
      <c r="A57" s="59" t="s">
        <v>87</v>
      </c>
      <c r="B57" s="7" t="s">
        <v>27</v>
      </c>
      <c r="C57" s="27" t="s">
        <v>121</v>
      </c>
      <c r="D57" s="62">
        <v>305.29000000000002</v>
      </c>
      <c r="E57" s="62"/>
      <c r="F57" s="62">
        <v>377.28570999999999</v>
      </c>
      <c r="G57" s="62">
        <v>233.28570999999999</v>
      </c>
      <c r="H57" s="62">
        <v>0</v>
      </c>
      <c r="I57" s="62"/>
      <c r="J57" s="62"/>
      <c r="K57" s="62"/>
      <c r="L57" s="62"/>
      <c r="M57" s="62"/>
      <c r="N57" s="35" t="s">
        <v>390</v>
      </c>
      <c r="O57" s="62">
        <v>-305.29000000000002</v>
      </c>
      <c r="P57" s="438">
        <v>-1</v>
      </c>
    </row>
    <row r="58" spans="1:16" hidden="1" x14ac:dyDescent="0.3">
      <c r="A58" s="59"/>
      <c r="B58" s="7"/>
      <c r="C58" s="27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35"/>
      <c r="O58" s="62"/>
      <c r="P58" s="438"/>
    </row>
    <row r="59" spans="1:16" hidden="1" x14ac:dyDescent="0.3">
      <c r="A59" s="59"/>
      <c r="B59" s="7"/>
      <c r="C59" s="2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35"/>
      <c r="O59" s="62"/>
      <c r="P59" s="438"/>
    </row>
    <row r="60" spans="1:16" ht="62.4" x14ac:dyDescent="0.3">
      <c r="A60" s="59" t="s">
        <v>88</v>
      </c>
      <c r="B60" s="7" t="s">
        <v>29</v>
      </c>
      <c r="C60" s="27" t="s">
        <v>121</v>
      </c>
      <c r="D60" s="62">
        <v>0</v>
      </c>
      <c r="E60" s="62"/>
      <c r="F60" s="62">
        <v>0</v>
      </c>
      <c r="G60" s="62">
        <v>0</v>
      </c>
      <c r="H60" s="62">
        <v>937.5</v>
      </c>
      <c r="I60" s="62">
        <v>609.15239999999994</v>
      </c>
      <c r="J60" s="62">
        <v>657.884592</v>
      </c>
      <c r="K60" s="62">
        <v>710.51535936000005</v>
      </c>
      <c r="L60" s="62">
        <v>767.3565881088</v>
      </c>
      <c r="M60" s="62">
        <v>828.74511515750396</v>
      </c>
      <c r="N60" s="35"/>
      <c r="O60" s="62">
        <v>937.5</v>
      </c>
      <c r="P60" s="438" t="e">
        <v>#DIV/0!</v>
      </c>
    </row>
    <row r="61" spans="1:16" hidden="1" x14ac:dyDescent="0.3">
      <c r="A61" s="59"/>
      <c r="B61" s="7"/>
      <c r="C61" s="27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35"/>
      <c r="O61" s="62"/>
      <c r="P61" s="438"/>
    </row>
    <row r="62" spans="1:16" x14ac:dyDescent="0.3">
      <c r="A62" s="59" t="s">
        <v>89</v>
      </c>
      <c r="B62" s="7" t="s">
        <v>393</v>
      </c>
      <c r="C62" s="27" t="s">
        <v>121</v>
      </c>
      <c r="D62" s="62">
        <v>2041.85</v>
      </c>
      <c r="E62" s="62"/>
      <c r="F62" s="62">
        <v>2076.10679394</v>
      </c>
      <c r="G62" s="62">
        <v>1017.198</v>
      </c>
      <c r="H62" s="62">
        <v>2045.5740000000001</v>
      </c>
      <c r="I62" s="62">
        <v>1903.2754062456004</v>
      </c>
      <c r="J62" s="62">
        <v>2055.5374387452484</v>
      </c>
      <c r="K62" s="62">
        <v>2219.9804338448685</v>
      </c>
      <c r="L62" s="62">
        <v>2397.5788685524581</v>
      </c>
      <c r="M62" s="62">
        <v>2589.3851780366549</v>
      </c>
      <c r="N62" s="35"/>
      <c r="O62" s="62">
        <v>3.7240000000001601</v>
      </c>
      <c r="P62" s="438">
        <v>1.8238362269511477E-3</v>
      </c>
    </row>
    <row r="63" spans="1:16" ht="62.4" x14ac:dyDescent="0.3">
      <c r="A63" s="59" t="s">
        <v>90</v>
      </c>
      <c r="B63" s="7" t="s">
        <v>31</v>
      </c>
      <c r="C63" s="27" t="s">
        <v>121</v>
      </c>
      <c r="D63" s="62">
        <v>4661.95</v>
      </c>
      <c r="E63" s="62">
        <v>5933.74</v>
      </c>
      <c r="F63" s="62">
        <v>6374.44679</v>
      </c>
      <c r="G63" s="62">
        <v>3746.9439899999998</v>
      </c>
      <c r="H63" s="62">
        <v>7383.2792000000009</v>
      </c>
      <c r="I63" s="62">
        <v>16170.469200000001</v>
      </c>
      <c r="J63" s="62">
        <v>17464.106736000002</v>
      </c>
      <c r="K63" s="62">
        <v>18861.235274880004</v>
      </c>
      <c r="L63" s="62">
        <v>20370.134096870406</v>
      </c>
      <c r="M63" s="62">
        <v>21999.744824620044</v>
      </c>
      <c r="N63" s="35"/>
      <c r="O63" s="62">
        <v>2721.329200000001</v>
      </c>
      <c r="P63" s="438">
        <v>0.58373195765720376</v>
      </c>
    </row>
    <row r="64" spans="1:16" x14ac:dyDescent="0.3">
      <c r="A64" s="59" t="s">
        <v>91</v>
      </c>
      <c r="B64" s="7" t="s">
        <v>32</v>
      </c>
      <c r="C64" s="27" t="s">
        <v>121</v>
      </c>
      <c r="D64" s="62">
        <v>2615.16</v>
      </c>
      <c r="E64" s="62">
        <v>1614.03</v>
      </c>
      <c r="F64" s="62">
        <v>1939.21757</v>
      </c>
      <c r="G64" s="62">
        <v>1024.0329400000001</v>
      </c>
      <c r="H64" s="62">
        <v>2193.2017500000002</v>
      </c>
      <c r="I64" s="62">
        <v>7797.4426655999996</v>
      </c>
      <c r="J64" s="62">
        <v>8421.2380788480004</v>
      </c>
      <c r="K64" s="62">
        <v>9094.9371251558423</v>
      </c>
      <c r="L64" s="62">
        <v>9822.5320951683098</v>
      </c>
      <c r="M64" s="62">
        <v>10608.334662781777</v>
      </c>
      <c r="N64" s="35"/>
      <c r="O64" s="62">
        <v>-421.95824999999968</v>
      </c>
      <c r="P64" s="438">
        <v>-0.16135083513054638</v>
      </c>
    </row>
    <row r="65" spans="1:16" x14ac:dyDescent="0.3">
      <c r="A65" s="59" t="s">
        <v>92</v>
      </c>
      <c r="B65" s="7" t="s">
        <v>33</v>
      </c>
      <c r="C65" s="27" t="s">
        <v>121</v>
      </c>
      <c r="D65" s="62">
        <v>69.91</v>
      </c>
      <c r="E65" s="62">
        <v>95.38</v>
      </c>
      <c r="F65" s="62">
        <v>98.279529999999994</v>
      </c>
      <c r="G65" s="62">
        <v>6.6974900000000002</v>
      </c>
      <c r="H65" s="62">
        <v>147.80998000000002</v>
      </c>
      <c r="I65" s="62"/>
      <c r="J65" s="62"/>
      <c r="K65" s="62"/>
      <c r="L65" s="62"/>
      <c r="M65" s="62"/>
      <c r="N65" s="35" t="s">
        <v>390</v>
      </c>
      <c r="O65" s="62">
        <v>77.899980000000028</v>
      </c>
      <c r="P65" s="438">
        <v>1.1142895150908316</v>
      </c>
    </row>
    <row r="66" spans="1:16" x14ac:dyDescent="0.3">
      <c r="A66" s="59" t="s">
        <v>93</v>
      </c>
      <c r="B66" s="7" t="s">
        <v>392</v>
      </c>
      <c r="C66" s="27" t="s">
        <v>121</v>
      </c>
      <c r="D66" s="62"/>
      <c r="E66" s="62"/>
      <c r="F66" s="62">
        <v>0</v>
      </c>
      <c r="G66" s="62">
        <v>0</v>
      </c>
      <c r="H66" s="62">
        <v>217.35</v>
      </c>
      <c r="I66" s="62">
        <v>193.91399999999999</v>
      </c>
      <c r="J66" s="62">
        <v>209.42712</v>
      </c>
      <c r="K66" s="62">
        <v>226.18128960000001</v>
      </c>
      <c r="L66" s="62">
        <v>244.27579276800003</v>
      </c>
      <c r="M66" s="62">
        <v>263.81785618944008</v>
      </c>
      <c r="N66" s="35"/>
      <c r="O66" s="62">
        <v>217.35</v>
      </c>
      <c r="P66" s="438" t="e">
        <v>#DIV/0!</v>
      </c>
    </row>
    <row r="67" spans="1:16" x14ac:dyDescent="0.3">
      <c r="A67" s="59" t="s">
        <v>391</v>
      </c>
      <c r="B67" s="7" t="s">
        <v>395</v>
      </c>
      <c r="C67" s="27" t="s">
        <v>121</v>
      </c>
      <c r="D67" s="62">
        <v>139.05000000000001</v>
      </c>
      <c r="E67" s="62"/>
      <c r="F67" s="62">
        <v>110.53571000000001</v>
      </c>
      <c r="G67" s="62">
        <v>85.535710000000009</v>
      </c>
      <c r="H67" s="62">
        <v>129.14901</v>
      </c>
      <c r="I67" s="62">
        <v>189.95657142857144</v>
      </c>
      <c r="J67" s="62">
        <v>205.15309714285718</v>
      </c>
      <c r="K67" s="62">
        <v>221.56534491428576</v>
      </c>
      <c r="L67" s="62">
        <v>239.29057250742864</v>
      </c>
      <c r="M67" s="62">
        <v>258.43381830802298</v>
      </c>
      <c r="N67" s="35"/>
      <c r="O67" s="62">
        <v>-9.9009900000000073</v>
      </c>
      <c r="P67" s="438">
        <v>-7.1204530744336636E-2</v>
      </c>
    </row>
    <row r="68" spans="1:16" ht="31.2" x14ac:dyDescent="0.3">
      <c r="A68" s="59" t="s">
        <v>394</v>
      </c>
      <c r="B68" s="7" t="s">
        <v>397</v>
      </c>
      <c r="C68" s="27" t="s">
        <v>121</v>
      </c>
      <c r="D68" s="62">
        <v>596.76</v>
      </c>
      <c r="E68" s="62">
        <v>3018.55</v>
      </c>
      <c r="F68" s="62">
        <v>1025.3157200000001</v>
      </c>
      <c r="G68" s="62">
        <v>399.38387999999998</v>
      </c>
      <c r="H68" s="62">
        <v>497.34177</v>
      </c>
      <c r="I68" s="62">
        <v>733.11818281920011</v>
      </c>
      <c r="J68" s="62">
        <v>791.76763744473612</v>
      </c>
      <c r="K68" s="62">
        <v>855.10904844031518</v>
      </c>
      <c r="L68" s="62">
        <v>923.51777231554047</v>
      </c>
      <c r="M68" s="62">
        <v>997.3991941007838</v>
      </c>
      <c r="N68" s="35"/>
      <c r="O68" s="62">
        <v>-99.418229999999994</v>
      </c>
      <c r="P68" s="438">
        <v>-0.16659667202895634</v>
      </c>
    </row>
    <row r="69" spans="1:16" x14ac:dyDescent="0.3">
      <c r="A69" s="59" t="s">
        <v>396</v>
      </c>
      <c r="B69" s="7" t="s">
        <v>399</v>
      </c>
      <c r="C69" s="27" t="s">
        <v>121</v>
      </c>
      <c r="D69" s="62">
        <v>378.05</v>
      </c>
      <c r="E69" s="62"/>
      <c r="F69" s="62">
        <v>345.38046000000003</v>
      </c>
      <c r="G69" s="62">
        <v>189.02688000000001</v>
      </c>
      <c r="H69" s="62">
        <v>378.05364000000003</v>
      </c>
      <c r="I69" s="62">
        <v>408.29785714285708</v>
      </c>
      <c r="J69" s="62">
        <v>440.96168571428569</v>
      </c>
      <c r="K69" s="62">
        <v>476.23862057142861</v>
      </c>
      <c r="L69" s="62">
        <v>514.3377102171429</v>
      </c>
      <c r="M69" s="62">
        <v>555.48472703451444</v>
      </c>
      <c r="N69" s="35"/>
      <c r="O69" s="62">
        <v>3.6400000000185173E-3</v>
      </c>
      <c r="P69" s="438">
        <v>9.6283560375720612E-6</v>
      </c>
    </row>
    <row r="70" spans="1:16" x14ac:dyDescent="0.3">
      <c r="A70" s="59" t="s">
        <v>398</v>
      </c>
      <c r="B70" s="7" t="s">
        <v>407</v>
      </c>
      <c r="C70" s="27" t="s">
        <v>121</v>
      </c>
      <c r="D70" s="62">
        <v>412.11</v>
      </c>
      <c r="E70" s="62"/>
      <c r="F70" s="62">
        <v>416.32862</v>
      </c>
      <c r="G70" s="62">
        <v>209.12016</v>
      </c>
      <c r="H70" s="62">
        <v>412.94103000000001</v>
      </c>
      <c r="I70" s="62"/>
      <c r="J70" s="62"/>
      <c r="K70" s="62"/>
      <c r="L70" s="62"/>
      <c r="M70" s="62"/>
      <c r="N70" s="35"/>
      <c r="O70" s="62">
        <v>0.83102999999999838</v>
      </c>
      <c r="P70" s="438">
        <v>2.0165247142753806E-3</v>
      </c>
    </row>
    <row r="71" spans="1:16" x14ac:dyDescent="0.3">
      <c r="A71" s="58" t="s">
        <v>94</v>
      </c>
      <c r="B71" s="8" t="s">
        <v>34</v>
      </c>
      <c r="C71" s="28" t="s">
        <v>121</v>
      </c>
      <c r="D71" s="48">
        <v>8125.83</v>
      </c>
      <c r="E71" s="48">
        <v>12022.119999999999</v>
      </c>
      <c r="F71" s="48">
        <v>13037.00780888</v>
      </c>
      <c r="G71" s="48">
        <v>6097.2293517200005</v>
      </c>
      <c r="H71" s="48">
        <v>15343.106120649998</v>
      </c>
      <c r="I71" s="48" t="e">
        <v>#REF!</v>
      </c>
      <c r="J71" s="48" t="e">
        <v>#REF!</v>
      </c>
      <c r="K71" s="48" t="e">
        <v>#REF!</v>
      </c>
      <c r="L71" s="48" t="e">
        <v>#REF!</v>
      </c>
      <c r="M71" s="48" t="e">
        <v>#REF!</v>
      </c>
      <c r="N71" s="48">
        <v>0</v>
      </c>
      <c r="O71" s="62">
        <v>7217.2761206499981</v>
      </c>
      <c r="P71" s="438">
        <v>0.88818940596222151</v>
      </c>
    </row>
    <row r="72" spans="1:16" ht="31.2" x14ac:dyDescent="0.3">
      <c r="A72" s="58" t="s">
        <v>95</v>
      </c>
      <c r="B72" s="8" t="s">
        <v>190</v>
      </c>
      <c r="C72" s="28" t="s">
        <v>121</v>
      </c>
      <c r="D72" s="48">
        <v>7875.83</v>
      </c>
      <c r="E72" s="48">
        <v>11037.609999999999</v>
      </c>
      <c r="F72" s="48">
        <v>12469.76309654</v>
      </c>
      <c r="G72" s="48">
        <v>5920.6941171800008</v>
      </c>
      <c r="H72" s="48">
        <v>15110.612583849997</v>
      </c>
      <c r="I72" s="48" t="e">
        <v>#REF!</v>
      </c>
      <c r="J72" s="48" t="e">
        <v>#REF!</v>
      </c>
      <c r="K72" s="48" t="e">
        <v>#REF!</v>
      </c>
      <c r="L72" s="48" t="e">
        <v>#REF!</v>
      </c>
      <c r="M72" s="48" t="e">
        <v>#REF!</v>
      </c>
      <c r="N72" s="35"/>
      <c r="O72" s="62">
        <v>7234.7825838499975</v>
      </c>
      <c r="P72" s="438">
        <v>0.91860573220219299</v>
      </c>
    </row>
    <row r="73" spans="1:16" ht="31.5" hidden="1" customHeight="1" x14ac:dyDescent="0.3">
      <c r="A73" s="59"/>
      <c r="B73" s="7"/>
      <c r="C73" s="2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35"/>
      <c r="O73" s="62"/>
      <c r="P73" s="438"/>
    </row>
    <row r="74" spans="1:16" ht="16.5" hidden="1" customHeight="1" x14ac:dyDescent="0.3">
      <c r="A74" s="59"/>
      <c r="B74" s="7"/>
      <c r="C74" s="2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35"/>
      <c r="O74" s="62"/>
      <c r="P74" s="438"/>
    </row>
    <row r="75" spans="1:16" x14ac:dyDescent="0.3">
      <c r="A75" s="58" t="s">
        <v>96</v>
      </c>
      <c r="B75" s="8" t="s">
        <v>178</v>
      </c>
      <c r="C75" s="28" t="s">
        <v>121</v>
      </c>
      <c r="D75" s="48">
        <v>7082.3</v>
      </c>
      <c r="E75" s="48">
        <v>9562.98</v>
      </c>
      <c r="F75" s="48">
        <v>11136.790440000001</v>
      </c>
      <c r="G75" s="48">
        <v>5229.2186820000006</v>
      </c>
      <c r="H75" s="48">
        <v>8150.7079809999987</v>
      </c>
      <c r="I75" s="48">
        <v>11373.145260426743</v>
      </c>
      <c r="J75" s="48">
        <v>11863.690582615785</v>
      </c>
      <c r="K75" s="48">
        <v>12342.497423482213</v>
      </c>
      <c r="L75" s="48">
        <v>12925.762784099803</v>
      </c>
      <c r="M75" s="48">
        <v>13772.378316658614</v>
      </c>
      <c r="N75" s="48">
        <v>0</v>
      </c>
      <c r="O75" s="62">
        <v>1068.4079809999985</v>
      </c>
      <c r="P75" s="438">
        <v>0.15085607514507982</v>
      </c>
    </row>
    <row r="76" spans="1:16" x14ac:dyDescent="0.3">
      <c r="A76" s="59" t="s">
        <v>161</v>
      </c>
      <c r="B76" s="7" t="s">
        <v>37</v>
      </c>
      <c r="C76" s="27" t="s">
        <v>121</v>
      </c>
      <c r="D76" s="62">
        <v>2116.7600000000002</v>
      </c>
      <c r="E76" s="62">
        <v>2176.3200000000002</v>
      </c>
      <c r="F76" s="62">
        <v>3043.0384829999998</v>
      </c>
      <c r="G76" s="62">
        <v>1411.17282</v>
      </c>
      <c r="H76" s="62">
        <v>470.39073300000001</v>
      </c>
      <c r="I76" s="62">
        <v>118.56672</v>
      </c>
      <c r="J76" s="62">
        <v>118.56672</v>
      </c>
      <c r="K76" s="62">
        <v>118.56672</v>
      </c>
      <c r="L76" s="62">
        <v>118.56672</v>
      </c>
      <c r="M76" s="62">
        <v>118.56672</v>
      </c>
      <c r="N76" s="35"/>
      <c r="O76" s="62">
        <v>-1646.3692670000003</v>
      </c>
      <c r="P76" s="438">
        <v>-0.77777795640507197</v>
      </c>
    </row>
    <row r="77" spans="1:16" x14ac:dyDescent="0.3">
      <c r="A77" s="59" t="s">
        <v>162</v>
      </c>
      <c r="B77" s="7" t="s">
        <v>38</v>
      </c>
      <c r="C77" s="27" t="s">
        <v>121</v>
      </c>
      <c r="D77" s="62">
        <v>832.44</v>
      </c>
      <c r="E77" s="62">
        <v>1339.72</v>
      </c>
      <c r="F77" s="62">
        <v>1533.8228039999999</v>
      </c>
      <c r="G77" s="62">
        <v>554.960376</v>
      </c>
      <c r="H77" s="62">
        <v>175.70139300000002</v>
      </c>
      <c r="I77" s="62">
        <v>804.71689729615343</v>
      </c>
      <c r="J77" s="62">
        <v>776.13451964999967</v>
      </c>
      <c r="K77" s="62">
        <v>748.12038884999959</v>
      </c>
      <c r="L77" s="62">
        <v>720.10625804999961</v>
      </c>
      <c r="M77" s="62">
        <v>691.10051191153809</v>
      </c>
      <c r="N77" s="35"/>
      <c r="O77" s="62">
        <v>-656.738607</v>
      </c>
      <c r="P77" s="438">
        <v>-0.78893206357214929</v>
      </c>
    </row>
    <row r="78" spans="1:16" x14ac:dyDescent="0.3">
      <c r="A78" s="59" t="s">
        <v>163</v>
      </c>
      <c r="B78" s="7" t="s">
        <v>39</v>
      </c>
      <c r="C78" s="27" t="s">
        <v>121</v>
      </c>
      <c r="D78" s="62">
        <v>44.19</v>
      </c>
      <c r="E78" s="62">
        <v>22.73</v>
      </c>
      <c r="F78" s="62">
        <v>29.242269</v>
      </c>
      <c r="G78" s="62">
        <v>29.242269</v>
      </c>
      <c r="H78" s="62">
        <v>59.135966999999994</v>
      </c>
      <c r="I78" s="62"/>
      <c r="J78" s="62"/>
      <c r="K78" s="62"/>
      <c r="L78" s="62"/>
      <c r="M78" s="62"/>
      <c r="N78" s="35"/>
      <c r="O78" s="62">
        <v>14.945966999999996</v>
      </c>
      <c r="P78" s="438">
        <v>0.33822057026476582</v>
      </c>
    </row>
    <row r="79" spans="1:16" x14ac:dyDescent="0.3">
      <c r="A79" s="59" t="s">
        <v>164</v>
      </c>
      <c r="B79" s="7" t="s">
        <v>40</v>
      </c>
      <c r="C79" s="27" t="s">
        <v>121</v>
      </c>
      <c r="D79" s="62">
        <v>4088.91</v>
      </c>
      <c r="E79" s="62">
        <v>6024.21</v>
      </c>
      <c r="F79" s="62">
        <v>6530.6868839999997</v>
      </c>
      <c r="G79" s="62">
        <v>3233.8432170000001</v>
      </c>
      <c r="H79" s="62">
        <v>7445.4798879999989</v>
      </c>
      <c r="I79" s="62">
        <v>10449.861643130589</v>
      </c>
      <c r="J79" s="62">
        <v>10968.989342965786</v>
      </c>
      <c r="K79" s="62">
        <v>11475.810314632214</v>
      </c>
      <c r="L79" s="62">
        <v>12087.089806049804</v>
      </c>
      <c r="M79" s="62">
        <v>12962.711084747076</v>
      </c>
      <c r="N79" s="35"/>
      <c r="O79" s="62">
        <v>3356.5698879999991</v>
      </c>
      <c r="P79" s="438">
        <v>0.82089600602605572</v>
      </c>
    </row>
    <row r="80" spans="1:16" x14ac:dyDescent="0.3">
      <c r="A80" s="58" t="s">
        <v>97</v>
      </c>
      <c r="B80" s="8" t="s">
        <v>179</v>
      </c>
      <c r="C80" s="28" t="s">
        <v>121</v>
      </c>
      <c r="D80" s="48">
        <v>490.81999999999994</v>
      </c>
      <c r="E80" s="48">
        <v>918.31</v>
      </c>
      <c r="F80" s="48">
        <v>859.58736838999994</v>
      </c>
      <c r="G80" s="48">
        <v>493.19745677000003</v>
      </c>
      <c r="H80" s="48">
        <v>856.61951571000009</v>
      </c>
      <c r="I80" s="48">
        <v>925.14907696680007</v>
      </c>
      <c r="J80" s="48">
        <v>999.16100312414414</v>
      </c>
      <c r="K80" s="48">
        <v>1079.0938833740756</v>
      </c>
      <c r="L80" s="48">
        <v>1165.4213940440018</v>
      </c>
      <c r="M80" s="48">
        <v>1258.655105567522</v>
      </c>
      <c r="N80" s="35"/>
      <c r="O80" s="62">
        <v>365.79951571000015</v>
      </c>
      <c r="P80" s="438">
        <v>0.74528241658856653</v>
      </c>
    </row>
    <row r="81" spans="1:17" hidden="1" x14ac:dyDescent="0.3">
      <c r="A81" s="59"/>
      <c r="B81" s="7"/>
      <c r="C81" s="27"/>
      <c r="D81" s="62"/>
      <c r="E81" s="62"/>
      <c r="F81" s="48"/>
      <c r="G81" s="48"/>
      <c r="H81" s="62"/>
      <c r="I81" s="62"/>
      <c r="J81" s="62"/>
      <c r="K81" s="62"/>
      <c r="L81" s="62"/>
      <c r="M81" s="62"/>
      <c r="N81" s="35"/>
      <c r="O81" s="62"/>
      <c r="P81" s="438"/>
    </row>
    <row r="82" spans="1:17" x14ac:dyDescent="0.3">
      <c r="A82" s="59" t="s">
        <v>165</v>
      </c>
      <c r="B82" s="7" t="s">
        <v>41</v>
      </c>
      <c r="C82" s="27" t="s">
        <v>121</v>
      </c>
      <c r="D82" s="62">
        <v>169.77</v>
      </c>
      <c r="E82" s="62">
        <v>196.5</v>
      </c>
      <c r="F82" s="62">
        <v>176.16193281</v>
      </c>
      <c r="G82" s="62">
        <v>93.133083960000008</v>
      </c>
      <c r="H82" s="62">
        <v>173.48184584999998</v>
      </c>
      <c r="I82" s="226">
        <v>187.360393518</v>
      </c>
      <c r="J82" s="226">
        <v>202.34922499944</v>
      </c>
      <c r="K82" s="226">
        <v>218.53716299939521</v>
      </c>
      <c r="L82" s="226">
        <v>236.02013603934685</v>
      </c>
      <c r="M82" s="226">
        <v>254.90174692249462</v>
      </c>
      <c r="N82" s="35"/>
      <c r="O82" s="62">
        <v>3.7118458499999747</v>
      </c>
      <c r="P82" s="438">
        <v>2.186396801555035E-2</v>
      </c>
    </row>
    <row r="83" spans="1:17" hidden="1" x14ac:dyDescent="0.3">
      <c r="A83" s="59"/>
      <c r="B83" s="7"/>
      <c r="C83" s="27"/>
      <c r="D83" s="62"/>
      <c r="E83" s="62"/>
      <c r="F83" s="62"/>
      <c r="G83" s="62"/>
      <c r="H83" s="62"/>
      <c r="I83" s="226"/>
      <c r="J83" s="226"/>
      <c r="K83" s="226"/>
      <c r="L83" s="226"/>
      <c r="M83" s="226"/>
      <c r="N83" s="35"/>
      <c r="O83" s="62"/>
      <c r="P83" s="438"/>
    </row>
    <row r="84" spans="1:17" ht="31.2" x14ac:dyDescent="0.3">
      <c r="A84" s="59" t="s">
        <v>166</v>
      </c>
      <c r="B84" s="7" t="s">
        <v>42</v>
      </c>
      <c r="C84" s="27" t="s">
        <v>121</v>
      </c>
      <c r="D84" s="62">
        <v>287.02</v>
      </c>
      <c r="E84" s="62">
        <v>550.36</v>
      </c>
      <c r="F84" s="62">
        <v>440.87769557999997</v>
      </c>
      <c r="G84" s="62">
        <v>231.87805280999999</v>
      </c>
      <c r="H84" s="62">
        <v>431.88028740000004</v>
      </c>
      <c r="I84" s="226">
        <v>466.43071039200009</v>
      </c>
      <c r="J84" s="226">
        <v>503.74516722336011</v>
      </c>
      <c r="K84" s="226">
        <v>544.04478060122892</v>
      </c>
      <c r="L84" s="226">
        <v>587.56836304932722</v>
      </c>
      <c r="M84" s="226">
        <v>634.57383209327338</v>
      </c>
      <c r="N84" s="35"/>
      <c r="O84" s="62">
        <v>144.86028740000006</v>
      </c>
      <c r="P84" s="438">
        <v>0.50470450630618102</v>
      </c>
    </row>
    <row r="85" spans="1:17" ht="31.2" x14ac:dyDescent="0.3">
      <c r="A85" s="59" t="s">
        <v>167</v>
      </c>
      <c r="B85" s="7" t="s">
        <v>141</v>
      </c>
      <c r="C85" s="27" t="s">
        <v>121</v>
      </c>
      <c r="D85" s="62">
        <v>34.03</v>
      </c>
      <c r="E85" s="62">
        <v>171.45</v>
      </c>
      <c r="F85" s="62">
        <v>242.54774</v>
      </c>
      <c r="G85" s="62">
        <v>168.18631999999999</v>
      </c>
      <c r="H85" s="62">
        <v>251.25738246000006</v>
      </c>
      <c r="I85" s="226">
        <v>271.35797305680006</v>
      </c>
      <c r="J85" s="226">
        <v>293.06661090134406</v>
      </c>
      <c r="K85" s="226">
        <v>316.51193977345162</v>
      </c>
      <c r="L85" s="226">
        <v>341.83289495532779</v>
      </c>
      <c r="M85" s="226">
        <v>369.17952655175401</v>
      </c>
      <c r="N85" s="35"/>
      <c r="O85" s="62">
        <v>217.22738246000006</v>
      </c>
      <c r="P85" s="438">
        <v>6.3834082415515736</v>
      </c>
    </row>
    <row r="86" spans="1:17" x14ac:dyDescent="0.3">
      <c r="A86" s="58" t="s">
        <v>98</v>
      </c>
      <c r="B86" s="8" t="s">
        <v>180</v>
      </c>
      <c r="C86" s="28" t="s">
        <v>121</v>
      </c>
      <c r="D86" s="48">
        <v>302.70999999999998</v>
      </c>
      <c r="E86" s="48">
        <v>556.32000000000005</v>
      </c>
      <c r="F86" s="48">
        <v>473.38528815000006</v>
      </c>
      <c r="G86" s="48">
        <v>198.27797841</v>
      </c>
      <c r="H86" s="48">
        <v>6103.2850871399996</v>
      </c>
      <c r="I86" s="48" t="e">
        <v>#REF!</v>
      </c>
      <c r="J86" s="48" t="e">
        <v>#REF!</v>
      </c>
      <c r="K86" s="48" t="e">
        <v>#REF!</v>
      </c>
      <c r="L86" s="48" t="e">
        <v>#REF!</v>
      </c>
      <c r="M86" s="48" t="e">
        <v>#REF!</v>
      </c>
      <c r="N86" s="35"/>
      <c r="O86" s="62">
        <v>5800.5750871399996</v>
      </c>
      <c r="P86" s="438">
        <v>19.162152182418819</v>
      </c>
    </row>
    <row r="87" spans="1:17" hidden="1" x14ac:dyDescent="0.3">
      <c r="A87" s="59"/>
      <c r="B87" s="7"/>
      <c r="C87" s="27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35"/>
      <c r="O87" s="62"/>
      <c r="P87" s="438"/>
    </row>
    <row r="88" spans="1:17" ht="18.600000000000001" customHeight="1" x14ac:dyDescent="0.3">
      <c r="A88" s="59" t="s">
        <v>109</v>
      </c>
      <c r="B88" s="7" t="s">
        <v>46</v>
      </c>
      <c r="C88" s="27" t="s">
        <v>121</v>
      </c>
      <c r="D88" s="62"/>
      <c r="E88" s="62"/>
      <c r="F88" s="62">
        <v>0</v>
      </c>
      <c r="G88" s="62">
        <v>0</v>
      </c>
      <c r="H88" s="62">
        <v>5544.6428580299998</v>
      </c>
      <c r="I88" s="62"/>
      <c r="J88" s="62"/>
      <c r="K88" s="62"/>
      <c r="L88" s="62"/>
      <c r="M88" s="62"/>
      <c r="N88" s="35"/>
      <c r="O88" s="62">
        <v>5544.6428580299998</v>
      </c>
      <c r="P88" s="438" t="e">
        <v>#DIV/0!</v>
      </c>
    </row>
    <row r="89" spans="1:17" x14ac:dyDescent="0.3">
      <c r="A89" s="59" t="s">
        <v>99</v>
      </c>
      <c r="B89" s="7" t="s">
        <v>47</v>
      </c>
      <c r="C89" s="27" t="s">
        <v>121</v>
      </c>
      <c r="D89" s="62">
        <v>31.82</v>
      </c>
      <c r="E89" s="62">
        <v>140.47</v>
      </c>
      <c r="F89" s="62">
        <v>120.06619551</v>
      </c>
      <c r="G89" s="62">
        <v>50.735054160000004</v>
      </c>
      <c r="H89" s="62">
        <v>170.12607983999999</v>
      </c>
      <c r="I89" s="62" t="e">
        <v>#REF!</v>
      </c>
      <c r="J89" s="62" t="e">
        <v>#REF!</v>
      </c>
      <c r="K89" s="62" t="e">
        <v>#REF!</v>
      </c>
      <c r="L89" s="62" t="e">
        <v>#REF!</v>
      </c>
      <c r="M89" s="62" t="e">
        <v>#REF!</v>
      </c>
      <c r="N89" s="35"/>
      <c r="O89" s="62">
        <v>138.30607984</v>
      </c>
      <c r="P89" s="438">
        <v>4.3465141370207414</v>
      </c>
    </row>
    <row r="90" spans="1:17" x14ac:dyDescent="0.3">
      <c r="A90" s="59" t="s">
        <v>100</v>
      </c>
      <c r="B90" s="7" t="s">
        <v>48</v>
      </c>
      <c r="C90" s="27" t="s">
        <v>121</v>
      </c>
      <c r="D90" s="62">
        <v>15.85</v>
      </c>
      <c r="E90" s="62">
        <v>322.52999999999997</v>
      </c>
      <c r="F90" s="62">
        <v>241.59909366000002</v>
      </c>
      <c r="G90" s="62">
        <v>100.02077505000001</v>
      </c>
      <c r="H90" s="62">
        <v>100.02077505000001</v>
      </c>
      <c r="I90" s="62" t="e">
        <v>#REF!</v>
      </c>
      <c r="J90" s="62" t="e">
        <v>#REF!</v>
      </c>
      <c r="K90" s="62" t="e">
        <v>#REF!</v>
      </c>
      <c r="L90" s="62" t="e">
        <v>#REF!</v>
      </c>
      <c r="M90" s="62" t="e">
        <v>#REF!</v>
      </c>
      <c r="N90" s="35"/>
      <c r="O90" s="62">
        <v>84.170775050000017</v>
      </c>
      <c r="P90" s="438">
        <v>5.3104589936908528</v>
      </c>
    </row>
    <row r="91" spans="1:17" x14ac:dyDescent="0.3">
      <c r="A91" s="59" t="s">
        <v>101</v>
      </c>
      <c r="B91" s="7" t="s">
        <v>49</v>
      </c>
      <c r="C91" s="27" t="s">
        <v>121</v>
      </c>
      <c r="D91" s="62">
        <v>17.72</v>
      </c>
      <c r="E91" s="62">
        <v>38.75</v>
      </c>
      <c r="F91" s="62">
        <v>28.58672898</v>
      </c>
      <c r="G91" s="62">
        <v>10.2621492</v>
      </c>
      <c r="H91" s="62">
        <v>66.798374219999999</v>
      </c>
      <c r="I91" s="62" t="e">
        <v>#REF!</v>
      </c>
      <c r="J91" s="62" t="e">
        <v>#REF!</v>
      </c>
      <c r="K91" s="62" t="e">
        <v>#REF!</v>
      </c>
      <c r="L91" s="62" t="e">
        <v>#REF!</v>
      </c>
      <c r="M91" s="62" t="e">
        <v>#REF!</v>
      </c>
      <c r="N91" s="35"/>
      <c r="O91" s="62">
        <v>49.078374220000001</v>
      </c>
      <c r="P91" s="438">
        <v>2.7696599446952597</v>
      </c>
    </row>
    <row r="92" spans="1:17" x14ac:dyDescent="0.3">
      <c r="A92" s="59" t="s">
        <v>102</v>
      </c>
      <c r="B92" s="7" t="s">
        <v>50</v>
      </c>
      <c r="C92" s="27" t="s">
        <v>121</v>
      </c>
      <c r="D92" s="62">
        <v>237.32</v>
      </c>
      <c r="E92" s="62">
        <v>54.57</v>
      </c>
      <c r="F92" s="62">
        <v>83.13327000000001</v>
      </c>
      <c r="G92" s="62">
        <v>37.26</v>
      </c>
      <c r="H92" s="62">
        <v>221.697</v>
      </c>
      <c r="I92" s="62">
        <v>534.28293359999998</v>
      </c>
      <c r="J92" s="62">
        <v>431.41543488000002</v>
      </c>
      <c r="K92" s="62">
        <v>414.24019488000005</v>
      </c>
      <c r="L92" s="62">
        <v>431.96947488000001</v>
      </c>
      <c r="M92" s="62">
        <v>417.56443488000002</v>
      </c>
      <c r="N92" s="35"/>
      <c r="O92" s="62">
        <v>-15.62299999999999</v>
      </c>
      <c r="P92" s="438">
        <v>-6.5830945558739251E-2</v>
      </c>
    </row>
    <row r="93" spans="1:17" s="3" customFormat="1" ht="31.2" x14ac:dyDescent="0.3">
      <c r="A93" s="58" t="s">
        <v>113</v>
      </c>
      <c r="B93" s="8" t="s">
        <v>140</v>
      </c>
      <c r="C93" s="28" t="s">
        <v>121</v>
      </c>
      <c r="D93" s="48">
        <v>250</v>
      </c>
      <c r="E93" s="48">
        <v>984.51</v>
      </c>
      <c r="F93" s="48">
        <v>567.24471233999998</v>
      </c>
      <c r="G93" s="48">
        <v>176.53523454</v>
      </c>
      <c r="H93" s="48">
        <v>232.49353679999999</v>
      </c>
      <c r="I93" s="48"/>
      <c r="J93" s="48"/>
      <c r="K93" s="48"/>
      <c r="L93" s="48"/>
      <c r="M93" s="48"/>
      <c r="N93" s="43"/>
      <c r="O93" s="62">
        <v>-17.506463200000013</v>
      </c>
      <c r="P93" s="438">
        <v>-7.0025852800000066E-2</v>
      </c>
      <c r="Q93" s="1"/>
    </row>
    <row r="94" spans="1:17" x14ac:dyDescent="0.3">
      <c r="A94" s="58" t="s">
        <v>114</v>
      </c>
      <c r="B94" s="8" t="s">
        <v>52</v>
      </c>
      <c r="C94" s="28" t="s">
        <v>121</v>
      </c>
      <c r="D94" s="48">
        <v>482484.89000000007</v>
      </c>
      <c r="E94" s="48">
        <v>490612.77999999997</v>
      </c>
      <c r="F94" s="48">
        <v>520964.87844824325</v>
      </c>
      <c r="G94" s="48">
        <v>271843.06985264993</v>
      </c>
      <c r="H94" s="48">
        <v>573297.87715417962</v>
      </c>
      <c r="I94" s="48" t="e">
        <v>#REF!</v>
      </c>
      <c r="J94" s="48" t="e">
        <v>#REF!</v>
      </c>
      <c r="K94" s="48" t="e">
        <v>#REF!</v>
      </c>
      <c r="L94" s="48" t="e">
        <v>#REF!</v>
      </c>
      <c r="M94" s="48" t="e">
        <v>#REF!</v>
      </c>
      <c r="N94" s="35"/>
      <c r="O94" s="62">
        <v>90812.987154179544</v>
      </c>
      <c r="P94" s="438">
        <v>0.18821933916765676</v>
      </c>
    </row>
    <row r="95" spans="1:17" s="3" customFormat="1" x14ac:dyDescent="0.3">
      <c r="A95" s="58" t="s">
        <v>115</v>
      </c>
      <c r="B95" s="8" t="s">
        <v>169</v>
      </c>
      <c r="C95" s="28" t="s">
        <v>121</v>
      </c>
      <c r="D95" s="48">
        <v>0</v>
      </c>
      <c r="E95" s="48"/>
      <c r="F95" s="62"/>
      <c r="G95" s="62"/>
      <c r="H95" s="48">
        <v>-189061.55383417959</v>
      </c>
      <c r="I95" s="48">
        <v>27636.902974199995</v>
      </c>
      <c r="J95" s="48">
        <v>39747.633996464639</v>
      </c>
      <c r="K95" s="48">
        <v>47362.279544482859</v>
      </c>
      <c r="L95" s="48">
        <v>53289.239100352323</v>
      </c>
      <c r="M95" s="48">
        <v>59103.585918701392</v>
      </c>
      <c r="N95" s="43"/>
      <c r="O95" s="62">
        <v>-189061.55383417959</v>
      </c>
      <c r="P95" s="438" t="e">
        <v>#DIV/0!</v>
      </c>
    </row>
    <row r="96" spans="1:17" ht="31.2" x14ac:dyDescent="0.3">
      <c r="A96" s="59"/>
      <c r="B96" s="7" t="s">
        <v>170</v>
      </c>
      <c r="C96" s="27" t="s">
        <v>121</v>
      </c>
      <c r="D96" s="62">
        <v>0</v>
      </c>
      <c r="E96" s="62"/>
      <c r="F96" s="48"/>
      <c r="G96" s="48"/>
      <c r="H96" s="62">
        <v>0</v>
      </c>
      <c r="I96" s="62"/>
      <c r="J96" s="62"/>
      <c r="K96" s="62"/>
      <c r="L96" s="62"/>
      <c r="M96" s="62"/>
      <c r="N96" s="35"/>
      <c r="O96" s="62">
        <v>0</v>
      </c>
      <c r="P96" s="438" t="e">
        <v>#DIV/0!</v>
      </c>
    </row>
    <row r="97" spans="1:18" x14ac:dyDescent="0.3">
      <c r="A97" s="59"/>
      <c r="B97" s="7" t="s">
        <v>137</v>
      </c>
      <c r="C97" s="27" t="s">
        <v>121</v>
      </c>
      <c r="D97" s="62">
        <v>0</v>
      </c>
      <c r="E97" s="62"/>
      <c r="F97" s="62"/>
      <c r="G97" s="62"/>
      <c r="H97" s="62">
        <v>0</v>
      </c>
      <c r="I97" s="62"/>
      <c r="J97" s="62"/>
      <c r="K97" s="62"/>
      <c r="L97" s="62"/>
      <c r="M97" s="62"/>
      <c r="N97" s="35"/>
      <c r="O97" s="62">
        <v>0</v>
      </c>
      <c r="P97" s="438" t="e">
        <v>#DIV/0!</v>
      </c>
    </row>
    <row r="98" spans="1:18" ht="31.2" x14ac:dyDescent="0.3">
      <c r="A98" s="59" t="s">
        <v>116</v>
      </c>
      <c r="B98" s="7" t="s">
        <v>54</v>
      </c>
      <c r="C98" s="27" t="s">
        <v>121</v>
      </c>
      <c r="D98" s="62">
        <v>109048.54</v>
      </c>
      <c r="E98" s="62">
        <v>-108862.29</v>
      </c>
      <c r="F98" s="62"/>
      <c r="G98" s="62"/>
      <c r="H98" s="62"/>
      <c r="I98" s="62"/>
      <c r="J98" s="62"/>
      <c r="K98" s="62"/>
      <c r="L98" s="62"/>
      <c r="M98" s="62"/>
      <c r="N98" s="35"/>
      <c r="O98" s="62">
        <v>-109048.54</v>
      </c>
      <c r="P98" s="438">
        <v>-1</v>
      </c>
    </row>
    <row r="99" spans="1:18" x14ac:dyDescent="0.3">
      <c r="A99" s="58" t="s">
        <v>117</v>
      </c>
      <c r="B99" s="8" t="s">
        <v>55</v>
      </c>
      <c r="C99" s="28" t="s">
        <v>121</v>
      </c>
      <c r="D99" s="48">
        <v>482484.89</v>
      </c>
      <c r="E99" s="48">
        <v>383228.29100000003</v>
      </c>
      <c r="F99" s="48">
        <v>520964.87844824325</v>
      </c>
      <c r="G99" s="48">
        <v>271843.06985264993</v>
      </c>
      <c r="H99" s="48">
        <v>384236.32332000002</v>
      </c>
      <c r="I99" s="48" t="e">
        <v>#REF!</v>
      </c>
      <c r="J99" s="48" t="e">
        <v>#REF!</v>
      </c>
      <c r="K99" s="48" t="e">
        <v>#REF!</v>
      </c>
      <c r="L99" s="48" t="e">
        <v>#REF!</v>
      </c>
      <c r="M99" s="48" t="e">
        <v>#REF!</v>
      </c>
      <c r="N99" s="35"/>
      <c r="O99" s="62">
        <v>-98248.566679999989</v>
      </c>
      <c r="P99" s="438">
        <v>-0.20363034929446178</v>
      </c>
    </row>
    <row r="100" spans="1:18" x14ac:dyDescent="0.3">
      <c r="A100" s="58"/>
      <c r="B100" s="8" t="s">
        <v>369</v>
      </c>
      <c r="C100" s="28" t="s">
        <v>126</v>
      </c>
      <c r="D100" s="48">
        <v>145.6</v>
      </c>
      <c r="E100" s="48">
        <v>130.21</v>
      </c>
      <c r="F100" s="48">
        <v>118.777</v>
      </c>
      <c r="G100" s="48">
        <v>64.31</v>
      </c>
      <c r="H100" s="48">
        <v>123.9495</v>
      </c>
      <c r="I100" s="48">
        <v>-4853.3859118828805</v>
      </c>
      <c r="J100" s="48">
        <v>-4842.634044243292</v>
      </c>
      <c r="K100" s="48">
        <v>-4831.8858489354816</v>
      </c>
      <c r="L100" s="48">
        <v>-4818.3403575486082</v>
      </c>
      <c r="M100" s="48">
        <v>-4802.9421171662134</v>
      </c>
      <c r="N100" s="35"/>
      <c r="O100" s="62">
        <v>-21.650499999999994</v>
      </c>
      <c r="P100" s="438">
        <v>-0.14869848901098892</v>
      </c>
    </row>
    <row r="101" spans="1:18" x14ac:dyDescent="0.3">
      <c r="A101" s="58" t="s">
        <v>118</v>
      </c>
      <c r="B101" s="8" t="s">
        <v>194</v>
      </c>
      <c r="C101" s="28" t="s">
        <v>126</v>
      </c>
      <c r="D101" s="48">
        <v>139.29</v>
      </c>
      <c r="E101" s="48">
        <v>123.9</v>
      </c>
      <c r="F101" s="48">
        <v>112.467</v>
      </c>
      <c r="G101" s="48">
        <v>58</v>
      </c>
      <c r="H101" s="48">
        <v>117.637</v>
      </c>
      <c r="I101" s="48">
        <v>127.88</v>
      </c>
      <c r="J101" s="48">
        <v>129.32999999999998</v>
      </c>
      <c r="K101" s="48">
        <v>130.28100000000001</v>
      </c>
      <c r="L101" s="48">
        <v>132.286</v>
      </c>
      <c r="M101" s="48">
        <v>132.744</v>
      </c>
      <c r="N101" s="35"/>
      <c r="O101" s="62">
        <v>-21.652999999999992</v>
      </c>
      <c r="P101" s="438">
        <v>-0.15545265273889008</v>
      </c>
    </row>
    <row r="102" spans="1:18" x14ac:dyDescent="0.3">
      <c r="A102" s="58"/>
      <c r="B102" s="7" t="s">
        <v>57</v>
      </c>
      <c r="C102" s="27" t="s">
        <v>126</v>
      </c>
      <c r="D102" s="62">
        <v>100.82</v>
      </c>
      <c r="E102" s="62">
        <v>86.32</v>
      </c>
      <c r="F102" s="62">
        <v>77.481999999999999</v>
      </c>
      <c r="G102" s="62">
        <v>39.311</v>
      </c>
      <c r="H102" s="62">
        <v>81.242000000000004</v>
      </c>
      <c r="I102" s="62">
        <v>88.7</v>
      </c>
      <c r="J102" s="62">
        <v>89.25</v>
      </c>
      <c r="K102" s="62">
        <v>89.8</v>
      </c>
      <c r="L102" s="62">
        <v>91.4</v>
      </c>
      <c r="M102" s="62">
        <v>91.45</v>
      </c>
      <c r="N102" s="35"/>
      <c r="O102" s="62">
        <v>-19.577999999999989</v>
      </c>
      <c r="P102" s="438">
        <v>-0.19418766117833752</v>
      </c>
    </row>
    <row r="103" spans="1:18" ht="31.2" x14ac:dyDescent="0.3">
      <c r="A103" s="58"/>
      <c r="B103" s="7" t="s">
        <v>58</v>
      </c>
      <c r="C103" s="27" t="s">
        <v>126</v>
      </c>
      <c r="D103" s="62">
        <v>38.47</v>
      </c>
      <c r="E103" s="62">
        <v>37.58</v>
      </c>
      <c r="F103" s="62">
        <v>34.984999999999999</v>
      </c>
      <c r="G103" s="62">
        <v>18.689</v>
      </c>
      <c r="H103" s="62">
        <v>36.395000000000003</v>
      </c>
      <c r="I103" s="62">
        <v>39.18</v>
      </c>
      <c r="J103" s="62">
        <v>40.08</v>
      </c>
      <c r="K103" s="62">
        <v>40.481000000000002</v>
      </c>
      <c r="L103" s="62">
        <v>40.886000000000003</v>
      </c>
      <c r="M103" s="62">
        <v>41.293999999999997</v>
      </c>
      <c r="N103" s="35"/>
      <c r="O103" s="62">
        <v>-2.0749999999999957</v>
      </c>
      <c r="P103" s="438">
        <v>-5.393813361060551E-2</v>
      </c>
    </row>
    <row r="104" spans="1:18" s="19" customFormat="1" x14ac:dyDescent="0.3">
      <c r="A104" s="616" t="s">
        <v>119</v>
      </c>
      <c r="B104" s="618" t="s">
        <v>59</v>
      </c>
      <c r="C104" s="426" t="s">
        <v>127</v>
      </c>
      <c r="D104" s="425">
        <v>6.25</v>
      </c>
      <c r="E104" s="425">
        <v>6.25</v>
      </c>
      <c r="F104" s="425">
        <v>6.25</v>
      </c>
      <c r="G104" s="425">
        <v>6.25</v>
      </c>
      <c r="H104" s="62">
        <v>6.25</v>
      </c>
      <c r="I104" s="425">
        <v>8.73</v>
      </c>
      <c r="J104" s="425">
        <v>8.66</v>
      </c>
      <c r="K104" s="425">
        <v>8.59</v>
      </c>
      <c r="L104" s="425">
        <v>8.42</v>
      </c>
      <c r="M104" s="425">
        <v>8.39</v>
      </c>
      <c r="N104" s="427" t="s">
        <v>378</v>
      </c>
      <c r="O104" s="62">
        <v>0</v>
      </c>
      <c r="P104" s="438">
        <v>0</v>
      </c>
      <c r="Q104" s="649"/>
      <c r="R104" s="563"/>
    </row>
    <row r="105" spans="1:18" s="19" customFormat="1" x14ac:dyDescent="0.3">
      <c r="A105" s="617"/>
      <c r="B105" s="619"/>
      <c r="C105" s="426" t="s">
        <v>126</v>
      </c>
      <c r="D105" s="425">
        <v>6.31</v>
      </c>
      <c r="E105" s="425">
        <v>6.31</v>
      </c>
      <c r="F105" s="425">
        <v>6.31</v>
      </c>
      <c r="G105" s="425">
        <v>6.31</v>
      </c>
      <c r="H105" s="62">
        <v>6.3125</v>
      </c>
      <c r="I105" s="425">
        <v>-4981.2659118828806</v>
      </c>
      <c r="J105" s="425">
        <v>-4971.9640442432919</v>
      </c>
      <c r="K105" s="425">
        <v>-4962.1668489354815</v>
      </c>
      <c r="L105" s="425">
        <v>-4950.6263575486082</v>
      </c>
      <c r="M105" s="425">
        <v>-4935.6861171662131</v>
      </c>
      <c r="N105" s="427"/>
      <c r="O105" s="62">
        <v>2.5000000000003908E-3</v>
      </c>
      <c r="P105" s="438">
        <v>3.961965134706702E-4</v>
      </c>
    </row>
    <row r="106" spans="1:18" s="434" customFormat="1" x14ac:dyDescent="0.3">
      <c r="A106" s="430" t="s">
        <v>120</v>
      </c>
      <c r="B106" s="431" t="s">
        <v>60</v>
      </c>
      <c r="C106" s="426" t="s">
        <v>129</v>
      </c>
      <c r="D106" s="432">
        <v>3463.89</v>
      </c>
      <c r="E106" s="432">
        <v>3260.92</v>
      </c>
      <c r="F106" s="432">
        <v>4632.1576857944401</v>
      </c>
      <c r="G106" s="432">
        <v>4686.9494802181025</v>
      </c>
      <c r="H106" s="48">
        <v>3463.89</v>
      </c>
      <c r="I106" s="432" t="e">
        <v>#REF!</v>
      </c>
      <c r="J106" s="432" t="e">
        <v>#REF!</v>
      </c>
      <c r="K106" s="432" t="e">
        <v>#REF!</v>
      </c>
      <c r="L106" s="432" t="e">
        <v>#REF!</v>
      </c>
      <c r="M106" s="432" t="e">
        <v>#REF!</v>
      </c>
      <c r="N106" s="433"/>
      <c r="O106" s="62">
        <v>0</v>
      </c>
      <c r="P106" s="438">
        <v>0</v>
      </c>
    </row>
    <row r="107" spans="1:18" s="19" customFormat="1" ht="31.2" x14ac:dyDescent="0.3">
      <c r="A107" s="435"/>
      <c r="B107" s="436" t="s">
        <v>172</v>
      </c>
      <c r="C107" s="437" t="s">
        <v>129</v>
      </c>
      <c r="D107" s="425">
        <v>3644.81</v>
      </c>
      <c r="E107" s="425">
        <v>3426.25</v>
      </c>
      <c r="F107" s="425">
        <v>3485.150837222101</v>
      </c>
      <c r="G107" s="425">
        <v>3542.3435786330247</v>
      </c>
      <c r="H107" s="62">
        <v>3644.81</v>
      </c>
      <c r="I107" s="425" t="e">
        <v>#REF!</v>
      </c>
      <c r="J107" s="425" t="e">
        <v>#REF!</v>
      </c>
      <c r="K107" s="425" t="e">
        <v>#REF!</v>
      </c>
      <c r="L107" s="425" t="e">
        <v>#REF!</v>
      </c>
      <c r="M107" s="425" t="e">
        <v>#REF!</v>
      </c>
      <c r="N107" s="427"/>
      <c r="O107" s="62">
        <v>0</v>
      </c>
      <c r="P107" s="438">
        <v>0</v>
      </c>
      <c r="R107" s="481"/>
    </row>
    <row r="108" spans="1:18" s="19" customFormat="1" ht="31.2" x14ac:dyDescent="0.3">
      <c r="A108" s="435"/>
      <c r="B108" s="436" t="s">
        <v>173</v>
      </c>
      <c r="C108" s="437" t="s">
        <v>129</v>
      </c>
      <c r="D108" s="425">
        <v>2421.34</v>
      </c>
      <c r="E108" s="425">
        <v>2327.3200000000002</v>
      </c>
      <c r="F108" s="425">
        <v>2377.5455195083605</v>
      </c>
      <c r="G108" s="425">
        <v>2421.3400004204154</v>
      </c>
      <c r="H108" s="62">
        <v>2421.34</v>
      </c>
      <c r="I108" s="425">
        <v>2615.0472000000004</v>
      </c>
      <c r="J108" s="425">
        <v>2824.2509760000007</v>
      </c>
      <c r="K108" s="425">
        <v>3050.1910540800009</v>
      </c>
      <c r="L108" s="425">
        <v>3294.2063384064013</v>
      </c>
      <c r="M108" s="425">
        <v>3557.7428454789138</v>
      </c>
      <c r="N108" s="427"/>
      <c r="O108" s="62">
        <v>0</v>
      </c>
      <c r="P108" s="438">
        <v>0</v>
      </c>
      <c r="R108" s="481"/>
    </row>
    <row r="109" spans="1:18" s="19" customFormat="1" x14ac:dyDescent="0.3">
      <c r="A109" s="435"/>
      <c r="B109" s="436" t="s">
        <v>171</v>
      </c>
      <c r="C109" s="437" t="s">
        <v>129</v>
      </c>
      <c r="D109" s="425">
        <v>3463.89</v>
      </c>
      <c r="E109" s="425">
        <v>3048.99</v>
      </c>
      <c r="F109" s="425">
        <v>4632.1576857944401</v>
      </c>
      <c r="G109" s="425">
        <v>4686.9494802181025</v>
      </c>
      <c r="H109" s="62">
        <v>3463.89</v>
      </c>
      <c r="I109" s="425" t="e">
        <v>#REF!</v>
      </c>
      <c r="J109" s="425" t="e">
        <v>#REF!</v>
      </c>
      <c r="K109" s="425" t="e">
        <v>#REF!</v>
      </c>
      <c r="L109" s="425" t="e">
        <v>#REF!</v>
      </c>
      <c r="M109" s="425" t="e">
        <v>#REF!</v>
      </c>
      <c r="N109" s="427"/>
      <c r="O109" s="62">
        <v>0</v>
      </c>
      <c r="P109" s="438">
        <v>0</v>
      </c>
    </row>
    <row r="110" spans="1:18" x14ac:dyDescent="0.3">
      <c r="A110" s="61"/>
      <c r="B110" s="35"/>
      <c r="C110" s="10"/>
      <c r="D110" s="62"/>
      <c r="E110" s="62"/>
      <c r="F110" s="62"/>
      <c r="G110" s="62"/>
      <c r="H110" s="62"/>
      <c r="I110" s="62" t="e">
        <v>#REF!</v>
      </c>
      <c r="J110" s="62" t="e">
        <v>#REF!</v>
      </c>
      <c r="K110" s="62" t="e">
        <v>#REF!</v>
      </c>
      <c r="L110" s="62" t="e">
        <v>#REF!</v>
      </c>
      <c r="M110" s="62" t="e">
        <v>#REF!</v>
      </c>
      <c r="N110" s="35"/>
      <c r="O110" s="62"/>
      <c r="P110" s="438"/>
    </row>
    <row r="111" spans="1:18" x14ac:dyDescent="0.3">
      <c r="A111" s="61"/>
      <c r="B111" s="35"/>
      <c r="C111" s="10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35"/>
      <c r="O111" s="62"/>
      <c r="P111" s="438"/>
      <c r="Q111" s="482"/>
    </row>
    <row r="112" spans="1:18" x14ac:dyDescent="0.3">
      <c r="A112" s="61"/>
      <c r="B112" s="6" t="s">
        <v>61</v>
      </c>
      <c r="C112" s="10"/>
      <c r="D112" s="62"/>
      <c r="E112" s="62"/>
      <c r="F112" s="203"/>
      <c r="G112" s="203"/>
      <c r="H112" s="62"/>
      <c r="I112" s="62"/>
      <c r="J112" s="62"/>
      <c r="K112" s="62"/>
      <c r="L112" s="62"/>
      <c r="M112" s="62"/>
      <c r="N112" s="35"/>
      <c r="O112" s="62"/>
      <c r="P112" s="438"/>
    </row>
    <row r="113" spans="1:16" ht="31.2" x14ac:dyDescent="0.3">
      <c r="A113" s="61"/>
      <c r="B113" s="6" t="s">
        <v>62</v>
      </c>
      <c r="C113" s="10" t="s">
        <v>130</v>
      </c>
      <c r="D113" s="203">
        <v>63</v>
      </c>
      <c r="E113" s="203">
        <v>63</v>
      </c>
      <c r="F113" s="203">
        <v>63</v>
      </c>
      <c r="G113" s="203">
        <v>63</v>
      </c>
      <c r="H113" s="203">
        <v>61</v>
      </c>
      <c r="I113" s="203">
        <v>61</v>
      </c>
      <c r="J113" s="203">
        <v>61</v>
      </c>
      <c r="K113" s="203">
        <v>61</v>
      </c>
      <c r="L113" s="203">
        <v>61</v>
      </c>
      <c r="M113" s="203">
        <v>61</v>
      </c>
      <c r="N113" s="35"/>
      <c r="O113" s="62">
        <v>-2</v>
      </c>
      <c r="P113" s="438">
        <v>-3.1746031746031744E-2</v>
      </c>
    </row>
    <row r="114" spans="1:16" x14ac:dyDescent="0.3">
      <c r="A114" s="61"/>
      <c r="B114" s="4" t="s">
        <v>63</v>
      </c>
      <c r="C114" s="10" t="s">
        <v>130</v>
      </c>
      <c r="D114" s="204">
        <v>63</v>
      </c>
      <c r="E114" s="204">
        <v>63</v>
      </c>
      <c r="F114" s="204">
        <v>63</v>
      </c>
      <c r="G114" s="204">
        <v>63</v>
      </c>
      <c r="H114" s="204">
        <v>61</v>
      </c>
      <c r="I114" s="204">
        <v>61</v>
      </c>
      <c r="J114" s="204">
        <v>61</v>
      </c>
      <c r="K114" s="204">
        <v>61</v>
      </c>
      <c r="L114" s="204">
        <v>61</v>
      </c>
      <c r="M114" s="204">
        <v>61</v>
      </c>
      <c r="N114" s="35"/>
      <c r="O114" s="62">
        <v>-2</v>
      </c>
      <c r="P114" s="438">
        <v>-3.1746031746031744E-2</v>
      </c>
    </row>
    <row r="115" spans="1:16" hidden="1" x14ac:dyDescent="0.3">
      <c r="A115" s="61"/>
      <c r="B115" s="4" t="s">
        <v>64</v>
      </c>
      <c r="C115" s="10" t="s">
        <v>130</v>
      </c>
      <c r="D115" s="204"/>
      <c r="E115" s="204"/>
      <c r="F115" s="203"/>
      <c r="G115" s="203"/>
      <c r="H115" s="204">
        <v>0</v>
      </c>
      <c r="I115" s="204">
        <v>0</v>
      </c>
      <c r="J115" s="204">
        <v>0</v>
      </c>
      <c r="K115" s="204">
        <v>0</v>
      </c>
      <c r="L115" s="204">
        <v>0</v>
      </c>
      <c r="M115" s="204">
        <v>0</v>
      </c>
      <c r="N115" s="35"/>
      <c r="O115" s="62">
        <v>0</v>
      </c>
      <c r="P115" s="438" t="e">
        <v>#DIV/0!</v>
      </c>
    </row>
    <row r="116" spans="1:16" ht="31.2" x14ac:dyDescent="0.3">
      <c r="A116" s="61"/>
      <c r="B116" s="6" t="s">
        <v>65</v>
      </c>
      <c r="C116" s="11" t="s">
        <v>131</v>
      </c>
      <c r="D116" s="203">
        <v>85125</v>
      </c>
      <c r="E116" s="203">
        <v>93105</v>
      </c>
      <c r="F116" s="203">
        <v>107120.12621693121</v>
      </c>
      <c r="G116" s="203">
        <v>116054.34214285713</v>
      </c>
      <c r="H116" s="203">
        <v>253393.36622950825</v>
      </c>
      <c r="I116" s="203">
        <v>170227.65573770492</v>
      </c>
      <c r="J116" s="203">
        <v>183845.86885245904</v>
      </c>
      <c r="K116" s="203">
        <v>198553.5409836066</v>
      </c>
      <c r="L116" s="203">
        <v>214437.81967213113</v>
      </c>
      <c r="M116" s="203">
        <v>231592.8524590164</v>
      </c>
      <c r="N116" s="35"/>
      <c r="O116" s="62">
        <v>168268.36622950825</v>
      </c>
      <c r="P116" s="438">
        <v>1.9767208955008311</v>
      </c>
    </row>
    <row r="117" spans="1:16" x14ac:dyDescent="0.3">
      <c r="A117" s="61"/>
      <c r="B117" s="4" t="s">
        <v>63</v>
      </c>
      <c r="C117" s="10" t="s">
        <v>131</v>
      </c>
      <c r="D117" s="204">
        <v>85125</v>
      </c>
      <c r="E117" s="204">
        <v>93105</v>
      </c>
      <c r="F117" s="425">
        <v>107120.12621693121</v>
      </c>
      <c r="G117" s="425">
        <v>116054.34214285713</v>
      </c>
      <c r="H117" s="62">
        <v>253393.36622950825</v>
      </c>
      <c r="I117" s="204">
        <v>170227.65573770492</v>
      </c>
      <c r="J117" s="204">
        <v>183845.86885245904</v>
      </c>
      <c r="K117" s="204">
        <v>198553.5409836066</v>
      </c>
      <c r="L117" s="204">
        <v>214437.81967213113</v>
      </c>
      <c r="M117" s="204">
        <v>231592.8524590164</v>
      </c>
      <c r="N117" s="35" t="s">
        <v>349</v>
      </c>
      <c r="O117" s="62">
        <v>168268.36622950825</v>
      </c>
      <c r="P117" s="438">
        <v>1.9767208955008311</v>
      </c>
    </row>
    <row r="118" spans="1:16" ht="21.75" hidden="1" customHeight="1" x14ac:dyDescent="0.3">
      <c r="A118" s="36"/>
      <c r="B118" s="37" t="s">
        <v>64</v>
      </c>
      <c r="C118" s="38" t="s">
        <v>131</v>
      </c>
      <c r="D118" s="38"/>
      <c r="E118" s="38"/>
      <c r="F118" s="230"/>
      <c r="G118" s="329"/>
      <c r="H118" s="39">
        <v>0</v>
      </c>
      <c r="O118" s="429">
        <f t="shared" ref="O118:O119" si="1">G118-D118</f>
        <v>0</v>
      </c>
      <c r="P118" s="438" t="e">
        <f t="shared" ref="P72:P119" si="2">H118/D118-1</f>
        <v>#DIV/0!</v>
      </c>
    </row>
    <row r="119" spans="1:16" s="19" customFormat="1" ht="16.2" hidden="1" thickBot="1" x14ac:dyDescent="0.35">
      <c r="A119" s="17"/>
      <c r="B119" s="18"/>
      <c r="C119" s="18"/>
      <c r="D119" s="18"/>
      <c r="E119" s="18"/>
      <c r="F119" s="230"/>
      <c r="G119" s="330"/>
      <c r="H119" s="34"/>
      <c r="O119" s="429">
        <f t="shared" si="1"/>
        <v>0</v>
      </c>
      <c r="P119" s="438" t="e">
        <f t="shared" si="2"/>
        <v>#DIV/0!</v>
      </c>
    </row>
    <row r="120" spans="1:16" x14ac:dyDescent="0.3">
      <c r="A120" s="361"/>
      <c r="B120" s="362"/>
      <c r="C120" s="55"/>
      <c r="D120" s="55"/>
      <c r="E120" s="55"/>
      <c r="F120" s="62"/>
      <c r="G120" s="331"/>
      <c r="H120" s="56"/>
      <c r="I120" s="56">
        <v>2784</v>
      </c>
      <c r="J120" s="56">
        <v>2895</v>
      </c>
      <c r="K120" s="56">
        <v>3011</v>
      </c>
      <c r="L120" s="56">
        <v>3131</v>
      </c>
      <c r="M120" s="56">
        <v>3350</v>
      </c>
    </row>
    <row r="121" spans="1:16" ht="49.2" customHeight="1" x14ac:dyDescent="0.3">
      <c r="A121" s="373"/>
      <c r="B121" s="362"/>
      <c r="F121" s="62"/>
      <c r="G121" s="331"/>
      <c r="H121" s="57"/>
      <c r="I121" s="57">
        <v>0.08</v>
      </c>
      <c r="J121" s="57">
        <v>0.08</v>
      </c>
      <c r="K121" s="57">
        <v>0.08</v>
      </c>
      <c r="L121" s="57">
        <v>0.08</v>
      </c>
      <c r="M121" s="57">
        <v>0.08</v>
      </c>
    </row>
    <row r="122" spans="1:16" ht="17.399999999999999" x14ac:dyDescent="0.3">
      <c r="A122" s="337"/>
      <c r="B122" s="364" t="s">
        <v>593</v>
      </c>
      <c r="F122" s="62"/>
      <c r="G122" s="331"/>
      <c r="H122" s="30"/>
      <c r="P122" s="364" t="s">
        <v>627</v>
      </c>
    </row>
    <row r="123" spans="1:16" x14ac:dyDescent="0.3">
      <c r="F123" s="203"/>
      <c r="G123" s="332"/>
      <c r="H123" s="31"/>
    </row>
    <row r="124" spans="1:16" x14ac:dyDescent="0.3">
      <c r="B124" s="24"/>
      <c r="F124" s="204"/>
      <c r="G124" s="333"/>
      <c r="H124" s="31"/>
    </row>
    <row r="125" spans="1:16" ht="17.399999999999999" x14ac:dyDescent="0.3">
      <c r="B125" s="25"/>
      <c r="F125" s="204"/>
      <c r="G125" s="333"/>
      <c r="H125" s="30"/>
    </row>
    <row r="126" spans="1:16" x14ac:dyDescent="0.3">
      <c r="F126" s="203"/>
      <c r="G126" s="332"/>
      <c r="H126" s="31"/>
    </row>
    <row r="127" spans="1:16" x14ac:dyDescent="0.3">
      <c r="F127" s="204"/>
      <c r="G127" s="333"/>
      <c r="H127" s="31"/>
    </row>
  </sheetData>
  <mergeCells count="4">
    <mergeCell ref="A104:A105"/>
    <mergeCell ref="B104:B105"/>
    <mergeCell ref="A1:G1"/>
    <mergeCell ref="A2:J2"/>
  </mergeCells>
  <phoneticPr fontId="27" type="noConversion"/>
  <pageMargins left="0.53" right="0.5" top="0.64" bottom="0.6" header="0.37" footer="0.35"/>
  <pageSetup paperSize="9" scale="57" fitToHeight="0" orientation="portrait" verticalDpi="3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72"/>
  <sheetViews>
    <sheetView topLeftCell="A439" workbookViewId="0">
      <selection activeCell="A442" sqref="A442"/>
    </sheetView>
  </sheetViews>
  <sheetFormatPr defaultRowHeight="14.4" outlineLevelRow="4" x14ac:dyDescent="0.3"/>
  <cols>
    <col min="1" max="1" width="40.109375" style="236" customWidth="1"/>
    <col min="2" max="2" width="24.21875" style="236" customWidth="1"/>
    <col min="3" max="3" width="36.109375" customWidth="1"/>
    <col min="4" max="4" width="9.109375" customWidth="1"/>
    <col min="5" max="5" width="17.88671875" customWidth="1"/>
    <col min="6" max="6" width="22.21875" customWidth="1"/>
    <col min="7" max="238" width="9.109375" customWidth="1"/>
    <col min="239" max="241" width="9" customWidth="1"/>
    <col min="242" max="242" width="3" customWidth="1"/>
    <col min="243" max="243" width="6" customWidth="1"/>
    <col min="244" max="244" width="9" customWidth="1"/>
    <col min="245" max="245" width="1" customWidth="1"/>
    <col min="246" max="247" width="9.109375" customWidth="1"/>
    <col min="248" max="248" width="1" customWidth="1"/>
    <col min="249" max="249" width="9" customWidth="1"/>
    <col min="250" max="250" width="6" customWidth="1"/>
    <col min="251" max="251" width="3" customWidth="1"/>
    <col min="252" max="252" width="9" customWidth="1"/>
    <col min="253" max="253" width="4" customWidth="1"/>
    <col min="254" max="254" width="5" customWidth="1"/>
    <col min="255" max="255" width="9" customWidth="1"/>
    <col min="256" max="256" width="2" customWidth="1"/>
    <col min="257" max="257" width="7" customWidth="1"/>
    <col min="258" max="258" width="9" customWidth="1"/>
    <col min="259" max="494" width="9.109375" customWidth="1"/>
    <col min="495" max="497" width="9" customWidth="1"/>
    <col min="498" max="498" width="3" customWidth="1"/>
    <col min="499" max="499" width="6" customWidth="1"/>
    <col min="500" max="500" width="9" customWidth="1"/>
    <col min="501" max="501" width="1" customWidth="1"/>
    <col min="502" max="503" width="9.109375" customWidth="1"/>
    <col min="504" max="504" width="1" customWidth="1"/>
    <col min="505" max="505" width="9" customWidth="1"/>
    <col min="506" max="506" width="6" customWidth="1"/>
    <col min="507" max="507" width="3" customWidth="1"/>
    <col min="508" max="508" width="9" customWidth="1"/>
    <col min="509" max="509" width="4" customWidth="1"/>
    <col min="510" max="510" width="5" customWidth="1"/>
    <col min="511" max="511" width="9" customWidth="1"/>
    <col min="512" max="512" width="2" customWidth="1"/>
    <col min="513" max="513" width="7" customWidth="1"/>
    <col min="514" max="514" width="9" customWidth="1"/>
    <col min="515" max="750" width="9.109375" customWidth="1"/>
    <col min="751" max="753" width="9" customWidth="1"/>
    <col min="754" max="754" width="3" customWidth="1"/>
    <col min="755" max="755" width="6" customWidth="1"/>
    <col min="756" max="756" width="9" customWidth="1"/>
    <col min="757" max="757" width="1" customWidth="1"/>
    <col min="758" max="759" width="9.109375" customWidth="1"/>
    <col min="760" max="760" width="1" customWidth="1"/>
    <col min="761" max="761" width="9" customWidth="1"/>
    <col min="762" max="762" width="6" customWidth="1"/>
    <col min="763" max="763" width="3" customWidth="1"/>
    <col min="764" max="764" width="9" customWidth="1"/>
    <col min="765" max="765" width="4" customWidth="1"/>
    <col min="766" max="766" width="5" customWidth="1"/>
    <col min="767" max="767" width="9" customWidth="1"/>
    <col min="768" max="768" width="2" customWidth="1"/>
    <col min="769" max="769" width="7" customWidth="1"/>
    <col min="770" max="770" width="9" customWidth="1"/>
    <col min="771" max="1006" width="9.109375" customWidth="1"/>
    <col min="1007" max="1009" width="9" customWidth="1"/>
    <col min="1010" max="1010" width="3" customWidth="1"/>
    <col min="1011" max="1011" width="6" customWidth="1"/>
    <col min="1012" max="1012" width="9" customWidth="1"/>
    <col min="1013" max="1013" width="1" customWidth="1"/>
    <col min="1014" max="1015" width="9.109375" customWidth="1"/>
    <col min="1016" max="1016" width="1" customWidth="1"/>
    <col min="1017" max="1017" width="9" customWidth="1"/>
    <col min="1018" max="1018" width="6" customWidth="1"/>
    <col min="1019" max="1019" width="3" customWidth="1"/>
    <col min="1020" max="1020" width="9" customWidth="1"/>
    <col min="1021" max="1021" width="4" customWidth="1"/>
    <col min="1022" max="1022" width="5" customWidth="1"/>
    <col min="1023" max="1023" width="9" customWidth="1"/>
    <col min="1024" max="1024" width="2" customWidth="1"/>
    <col min="1025" max="1025" width="7" customWidth="1"/>
    <col min="1026" max="1026" width="9" customWidth="1"/>
    <col min="1027" max="1262" width="9.109375" customWidth="1"/>
    <col min="1263" max="1265" width="9" customWidth="1"/>
    <col min="1266" max="1266" width="3" customWidth="1"/>
    <col min="1267" max="1267" width="6" customWidth="1"/>
    <col min="1268" max="1268" width="9" customWidth="1"/>
    <col min="1269" max="1269" width="1" customWidth="1"/>
    <col min="1270" max="1271" width="9.109375" customWidth="1"/>
    <col min="1272" max="1272" width="1" customWidth="1"/>
    <col min="1273" max="1273" width="9" customWidth="1"/>
    <col min="1274" max="1274" width="6" customWidth="1"/>
    <col min="1275" max="1275" width="3" customWidth="1"/>
    <col min="1276" max="1276" width="9" customWidth="1"/>
    <col min="1277" max="1277" width="4" customWidth="1"/>
    <col min="1278" max="1278" width="5" customWidth="1"/>
    <col min="1279" max="1279" width="9" customWidth="1"/>
    <col min="1280" max="1280" width="2" customWidth="1"/>
    <col min="1281" max="1281" width="7" customWidth="1"/>
    <col min="1282" max="1282" width="9" customWidth="1"/>
    <col min="1283" max="1518" width="9.109375" customWidth="1"/>
    <col min="1519" max="1521" width="9" customWidth="1"/>
    <col min="1522" max="1522" width="3" customWidth="1"/>
    <col min="1523" max="1523" width="6" customWidth="1"/>
    <col min="1524" max="1524" width="9" customWidth="1"/>
    <col min="1525" max="1525" width="1" customWidth="1"/>
    <col min="1526" max="1527" width="9.109375" customWidth="1"/>
    <col min="1528" max="1528" width="1" customWidth="1"/>
    <col min="1529" max="1529" width="9" customWidth="1"/>
    <col min="1530" max="1530" width="6" customWidth="1"/>
    <col min="1531" max="1531" width="3" customWidth="1"/>
    <col min="1532" max="1532" width="9" customWidth="1"/>
    <col min="1533" max="1533" width="4" customWidth="1"/>
    <col min="1534" max="1534" width="5" customWidth="1"/>
    <col min="1535" max="1535" width="9" customWidth="1"/>
    <col min="1536" max="1536" width="2" customWidth="1"/>
    <col min="1537" max="1537" width="7" customWidth="1"/>
    <col min="1538" max="1538" width="9" customWidth="1"/>
    <col min="1539" max="1774" width="9.109375" customWidth="1"/>
    <col min="1775" max="1777" width="9" customWidth="1"/>
    <col min="1778" max="1778" width="3" customWidth="1"/>
    <col min="1779" max="1779" width="6" customWidth="1"/>
    <col min="1780" max="1780" width="9" customWidth="1"/>
    <col min="1781" max="1781" width="1" customWidth="1"/>
    <col min="1782" max="1783" width="9.109375" customWidth="1"/>
    <col min="1784" max="1784" width="1" customWidth="1"/>
    <col min="1785" max="1785" width="9" customWidth="1"/>
    <col min="1786" max="1786" width="6" customWidth="1"/>
    <col min="1787" max="1787" width="3" customWidth="1"/>
    <col min="1788" max="1788" width="9" customWidth="1"/>
    <col min="1789" max="1789" width="4" customWidth="1"/>
    <col min="1790" max="1790" width="5" customWidth="1"/>
    <col min="1791" max="1791" width="9" customWidth="1"/>
    <col min="1792" max="1792" width="2" customWidth="1"/>
    <col min="1793" max="1793" width="7" customWidth="1"/>
    <col min="1794" max="1794" width="9" customWidth="1"/>
    <col min="1795" max="2030" width="9.109375" customWidth="1"/>
    <col min="2031" max="2033" width="9" customWidth="1"/>
    <col min="2034" max="2034" width="3" customWidth="1"/>
    <col min="2035" max="2035" width="6" customWidth="1"/>
    <col min="2036" max="2036" width="9" customWidth="1"/>
    <col min="2037" max="2037" width="1" customWidth="1"/>
    <col min="2038" max="2039" width="9.109375" customWidth="1"/>
    <col min="2040" max="2040" width="1" customWidth="1"/>
    <col min="2041" max="2041" width="9" customWidth="1"/>
    <col min="2042" max="2042" width="6" customWidth="1"/>
    <col min="2043" max="2043" width="3" customWidth="1"/>
    <col min="2044" max="2044" width="9" customWidth="1"/>
    <col min="2045" max="2045" width="4" customWidth="1"/>
    <col min="2046" max="2046" width="5" customWidth="1"/>
    <col min="2047" max="2047" width="9" customWidth="1"/>
    <col min="2048" max="2048" width="2" customWidth="1"/>
    <col min="2049" max="2049" width="7" customWidth="1"/>
    <col min="2050" max="2050" width="9" customWidth="1"/>
    <col min="2051" max="2286" width="9.109375" customWidth="1"/>
    <col min="2287" max="2289" width="9" customWidth="1"/>
    <col min="2290" max="2290" width="3" customWidth="1"/>
    <col min="2291" max="2291" width="6" customWidth="1"/>
    <col min="2292" max="2292" width="9" customWidth="1"/>
    <col min="2293" max="2293" width="1" customWidth="1"/>
    <col min="2294" max="2295" width="9.109375" customWidth="1"/>
    <col min="2296" max="2296" width="1" customWidth="1"/>
    <col min="2297" max="2297" width="9" customWidth="1"/>
    <col min="2298" max="2298" width="6" customWidth="1"/>
    <col min="2299" max="2299" width="3" customWidth="1"/>
    <col min="2300" max="2300" width="9" customWidth="1"/>
    <col min="2301" max="2301" width="4" customWidth="1"/>
    <col min="2302" max="2302" width="5" customWidth="1"/>
    <col min="2303" max="2303" width="9" customWidth="1"/>
    <col min="2304" max="2304" width="2" customWidth="1"/>
    <col min="2305" max="2305" width="7" customWidth="1"/>
    <col min="2306" max="2306" width="9" customWidth="1"/>
    <col min="2307" max="2542" width="9.109375" customWidth="1"/>
    <col min="2543" max="2545" width="9" customWidth="1"/>
    <col min="2546" max="2546" width="3" customWidth="1"/>
    <col min="2547" max="2547" width="6" customWidth="1"/>
    <col min="2548" max="2548" width="9" customWidth="1"/>
    <col min="2549" max="2549" width="1" customWidth="1"/>
    <col min="2550" max="2551" width="9.109375" customWidth="1"/>
    <col min="2552" max="2552" width="1" customWidth="1"/>
    <col min="2553" max="2553" width="9" customWidth="1"/>
    <col min="2554" max="2554" width="6" customWidth="1"/>
    <col min="2555" max="2555" width="3" customWidth="1"/>
    <col min="2556" max="2556" width="9" customWidth="1"/>
    <col min="2557" max="2557" width="4" customWidth="1"/>
    <col min="2558" max="2558" width="5" customWidth="1"/>
    <col min="2559" max="2559" width="9" customWidth="1"/>
    <col min="2560" max="2560" width="2" customWidth="1"/>
    <col min="2561" max="2561" width="7" customWidth="1"/>
    <col min="2562" max="2562" width="9" customWidth="1"/>
    <col min="2563" max="2798" width="9.109375" customWidth="1"/>
    <col min="2799" max="2801" width="9" customWidth="1"/>
    <col min="2802" max="2802" width="3" customWidth="1"/>
    <col min="2803" max="2803" width="6" customWidth="1"/>
    <col min="2804" max="2804" width="9" customWidth="1"/>
    <col min="2805" max="2805" width="1" customWidth="1"/>
    <col min="2806" max="2807" width="9.109375" customWidth="1"/>
    <col min="2808" max="2808" width="1" customWidth="1"/>
    <col min="2809" max="2809" width="9" customWidth="1"/>
    <col min="2810" max="2810" width="6" customWidth="1"/>
    <col min="2811" max="2811" width="3" customWidth="1"/>
    <col min="2812" max="2812" width="9" customWidth="1"/>
    <col min="2813" max="2813" width="4" customWidth="1"/>
    <col min="2814" max="2814" width="5" customWidth="1"/>
    <col min="2815" max="2815" width="9" customWidth="1"/>
    <col min="2816" max="2816" width="2" customWidth="1"/>
    <col min="2817" max="2817" width="7" customWidth="1"/>
    <col min="2818" max="2818" width="9" customWidth="1"/>
    <col min="2819" max="3054" width="9.109375" customWidth="1"/>
    <col min="3055" max="3057" width="9" customWidth="1"/>
    <col min="3058" max="3058" width="3" customWidth="1"/>
    <col min="3059" max="3059" width="6" customWidth="1"/>
    <col min="3060" max="3060" width="9" customWidth="1"/>
    <col min="3061" max="3061" width="1" customWidth="1"/>
    <col min="3062" max="3063" width="9.109375" customWidth="1"/>
    <col min="3064" max="3064" width="1" customWidth="1"/>
    <col min="3065" max="3065" width="9" customWidth="1"/>
    <col min="3066" max="3066" width="6" customWidth="1"/>
    <col min="3067" max="3067" width="3" customWidth="1"/>
    <col min="3068" max="3068" width="9" customWidth="1"/>
    <col min="3069" max="3069" width="4" customWidth="1"/>
    <col min="3070" max="3070" width="5" customWidth="1"/>
    <col min="3071" max="3071" width="9" customWidth="1"/>
    <col min="3072" max="3072" width="2" customWidth="1"/>
    <col min="3073" max="3073" width="7" customWidth="1"/>
    <col min="3074" max="3074" width="9" customWidth="1"/>
    <col min="3075" max="3310" width="9.109375" customWidth="1"/>
    <col min="3311" max="3313" width="9" customWidth="1"/>
    <col min="3314" max="3314" width="3" customWidth="1"/>
    <col min="3315" max="3315" width="6" customWidth="1"/>
    <col min="3316" max="3316" width="9" customWidth="1"/>
    <col min="3317" max="3317" width="1" customWidth="1"/>
    <col min="3318" max="3319" width="9.109375" customWidth="1"/>
    <col min="3320" max="3320" width="1" customWidth="1"/>
    <col min="3321" max="3321" width="9" customWidth="1"/>
    <col min="3322" max="3322" width="6" customWidth="1"/>
    <col min="3323" max="3323" width="3" customWidth="1"/>
    <col min="3324" max="3324" width="9" customWidth="1"/>
    <col min="3325" max="3325" width="4" customWidth="1"/>
    <col min="3326" max="3326" width="5" customWidth="1"/>
    <col min="3327" max="3327" width="9" customWidth="1"/>
    <col min="3328" max="3328" width="2" customWidth="1"/>
    <col min="3329" max="3329" width="7" customWidth="1"/>
    <col min="3330" max="3330" width="9" customWidth="1"/>
    <col min="3331" max="3566" width="9.109375" customWidth="1"/>
    <col min="3567" max="3569" width="9" customWidth="1"/>
    <col min="3570" max="3570" width="3" customWidth="1"/>
    <col min="3571" max="3571" width="6" customWidth="1"/>
    <col min="3572" max="3572" width="9" customWidth="1"/>
    <col min="3573" max="3573" width="1" customWidth="1"/>
    <col min="3574" max="3575" width="9.109375" customWidth="1"/>
    <col min="3576" max="3576" width="1" customWidth="1"/>
    <col min="3577" max="3577" width="9" customWidth="1"/>
    <col min="3578" max="3578" width="6" customWidth="1"/>
    <col min="3579" max="3579" width="3" customWidth="1"/>
    <col min="3580" max="3580" width="9" customWidth="1"/>
    <col min="3581" max="3581" width="4" customWidth="1"/>
    <col min="3582" max="3582" width="5" customWidth="1"/>
    <col min="3583" max="3583" width="9" customWidth="1"/>
    <col min="3584" max="3584" width="2" customWidth="1"/>
    <col min="3585" max="3585" width="7" customWidth="1"/>
    <col min="3586" max="3586" width="9" customWidth="1"/>
    <col min="3587" max="3822" width="9.109375" customWidth="1"/>
    <col min="3823" max="3825" width="9" customWidth="1"/>
    <col min="3826" max="3826" width="3" customWidth="1"/>
    <col min="3827" max="3827" width="6" customWidth="1"/>
    <col min="3828" max="3828" width="9" customWidth="1"/>
    <col min="3829" max="3829" width="1" customWidth="1"/>
    <col min="3830" max="3831" width="9.109375" customWidth="1"/>
    <col min="3832" max="3832" width="1" customWidth="1"/>
    <col min="3833" max="3833" width="9" customWidth="1"/>
    <col min="3834" max="3834" width="6" customWidth="1"/>
    <col min="3835" max="3835" width="3" customWidth="1"/>
    <col min="3836" max="3836" width="9" customWidth="1"/>
    <col min="3837" max="3837" width="4" customWidth="1"/>
    <col min="3838" max="3838" width="5" customWidth="1"/>
    <col min="3839" max="3839" width="9" customWidth="1"/>
    <col min="3840" max="3840" width="2" customWidth="1"/>
    <col min="3841" max="3841" width="7" customWidth="1"/>
    <col min="3842" max="3842" width="9" customWidth="1"/>
    <col min="3843" max="4078" width="9.109375" customWidth="1"/>
    <col min="4079" max="4081" width="9" customWidth="1"/>
    <col min="4082" max="4082" width="3" customWidth="1"/>
    <col min="4083" max="4083" width="6" customWidth="1"/>
    <col min="4084" max="4084" width="9" customWidth="1"/>
    <col min="4085" max="4085" width="1" customWidth="1"/>
    <col min="4086" max="4087" width="9.109375" customWidth="1"/>
    <col min="4088" max="4088" width="1" customWidth="1"/>
    <col min="4089" max="4089" width="9" customWidth="1"/>
    <col min="4090" max="4090" width="6" customWidth="1"/>
    <col min="4091" max="4091" width="3" customWidth="1"/>
    <col min="4092" max="4092" width="9" customWidth="1"/>
    <col min="4093" max="4093" width="4" customWidth="1"/>
    <col min="4094" max="4094" width="5" customWidth="1"/>
    <col min="4095" max="4095" width="9" customWidth="1"/>
    <col min="4096" max="4096" width="2" customWidth="1"/>
    <col min="4097" max="4097" width="7" customWidth="1"/>
    <col min="4098" max="4098" width="9" customWidth="1"/>
    <col min="4099" max="4334" width="9.109375" customWidth="1"/>
    <col min="4335" max="4337" width="9" customWidth="1"/>
    <col min="4338" max="4338" width="3" customWidth="1"/>
    <col min="4339" max="4339" width="6" customWidth="1"/>
    <col min="4340" max="4340" width="9" customWidth="1"/>
    <col min="4341" max="4341" width="1" customWidth="1"/>
    <col min="4342" max="4343" width="9.109375" customWidth="1"/>
    <col min="4344" max="4344" width="1" customWidth="1"/>
    <col min="4345" max="4345" width="9" customWidth="1"/>
    <col min="4346" max="4346" width="6" customWidth="1"/>
    <col min="4347" max="4347" width="3" customWidth="1"/>
    <col min="4348" max="4348" width="9" customWidth="1"/>
    <col min="4349" max="4349" width="4" customWidth="1"/>
    <col min="4350" max="4350" width="5" customWidth="1"/>
    <col min="4351" max="4351" width="9" customWidth="1"/>
    <col min="4352" max="4352" width="2" customWidth="1"/>
    <col min="4353" max="4353" width="7" customWidth="1"/>
    <col min="4354" max="4354" width="9" customWidth="1"/>
    <col min="4355" max="4590" width="9.109375" customWidth="1"/>
    <col min="4591" max="4593" width="9" customWidth="1"/>
    <col min="4594" max="4594" width="3" customWidth="1"/>
    <col min="4595" max="4595" width="6" customWidth="1"/>
    <col min="4596" max="4596" width="9" customWidth="1"/>
    <col min="4597" max="4597" width="1" customWidth="1"/>
    <col min="4598" max="4599" width="9.109375" customWidth="1"/>
    <col min="4600" max="4600" width="1" customWidth="1"/>
    <col min="4601" max="4601" width="9" customWidth="1"/>
    <col min="4602" max="4602" width="6" customWidth="1"/>
    <col min="4603" max="4603" width="3" customWidth="1"/>
    <col min="4604" max="4604" width="9" customWidth="1"/>
    <col min="4605" max="4605" width="4" customWidth="1"/>
    <col min="4606" max="4606" width="5" customWidth="1"/>
    <col min="4607" max="4607" width="9" customWidth="1"/>
    <col min="4608" max="4608" width="2" customWidth="1"/>
    <col min="4609" max="4609" width="7" customWidth="1"/>
    <col min="4610" max="4610" width="9" customWidth="1"/>
    <col min="4611" max="4846" width="9.109375" customWidth="1"/>
    <col min="4847" max="4849" width="9" customWidth="1"/>
    <col min="4850" max="4850" width="3" customWidth="1"/>
    <col min="4851" max="4851" width="6" customWidth="1"/>
    <col min="4852" max="4852" width="9" customWidth="1"/>
    <col min="4853" max="4853" width="1" customWidth="1"/>
    <col min="4854" max="4855" width="9.109375" customWidth="1"/>
    <col min="4856" max="4856" width="1" customWidth="1"/>
    <col min="4857" max="4857" width="9" customWidth="1"/>
    <col min="4858" max="4858" width="6" customWidth="1"/>
    <col min="4859" max="4859" width="3" customWidth="1"/>
    <col min="4860" max="4860" width="9" customWidth="1"/>
    <col min="4861" max="4861" width="4" customWidth="1"/>
    <col min="4862" max="4862" width="5" customWidth="1"/>
    <col min="4863" max="4863" width="9" customWidth="1"/>
    <col min="4864" max="4864" width="2" customWidth="1"/>
    <col min="4865" max="4865" width="7" customWidth="1"/>
    <col min="4866" max="4866" width="9" customWidth="1"/>
    <col min="4867" max="5102" width="9.109375" customWidth="1"/>
    <col min="5103" max="5105" width="9" customWidth="1"/>
    <col min="5106" max="5106" width="3" customWidth="1"/>
    <col min="5107" max="5107" width="6" customWidth="1"/>
    <col min="5108" max="5108" width="9" customWidth="1"/>
    <col min="5109" max="5109" width="1" customWidth="1"/>
    <col min="5110" max="5111" width="9.109375" customWidth="1"/>
    <col min="5112" max="5112" width="1" customWidth="1"/>
    <col min="5113" max="5113" width="9" customWidth="1"/>
    <col min="5114" max="5114" width="6" customWidth="1"/>
    <col min="5115" max="5115" width="3" customWidth="1"/>
    <col min="5116" max="5116" width="9" customWidth="1"/>
    <col min="5117" max="5117" width="4" customWidth="1"/>
    <col min="5118" max="5118" width="5" customWidth="1"/>
    <col min="5119" max="5119" width="9" customWidth="1"/>
    <col min="5120" max="5120" width="2" customWidth="1"/>
    <col min="5121" max="5121" width="7" customWidth="1"/>
    <col min="5122" max="5122" width="9" customWidth="1"/>
    <col min="5123" max="5358" width="9.109375" customWidth="1"/>
    <col min="5359" max="5361" width="9" customWidth="1"/>
    <col min="5362" max="5362" width="3" customWidth="1"/>
    <col min="5363" max="5363" width="6" customWidth="1"/>
    <col min="5364" max="5364" width="9" customWidth="1"/>
    <col min="5365" max="5365" width="1" customWidth="1"/>
    <col min="5366" max="5367" width="9.109375" customWidth="1"/>
    <col min="5368" max="5368" width="1" customWidth="1"/>
    <col min="5369" max="5369" width="9" customWidth="1"/>
    <col min="5370" max="5370" width="6" customWidth="1"/>
    <col min="5371" max="5371" width="3" customWidth="1"/>
    <col min="5372" max="5372" width="9" customWidth="1"/>
    <col min="5373" max="5373" width="4" customWidth="1"/>
    <col min="5374" max="5374" width="5" customWidth="1"/>
    <col min="5375" max="5375" width="9" customWidth="1"/>
    <col min="5376" max="5376" width="2" customWidth="1"/>
    <col min="5377" max="5377" width="7" customWidth="1"/>
    <col min="5378" max="5378" width="9" customWidth="1"/>
    <col min="5379" max="5614" width="9.109375" customWidth="1"/>
    <col min="5615" max="5617" width="9" customWidth="1"/>
    <col min="5618" max="5618" width="3" customWidth="1"/>
    <col min="5619" max="5619" width="6" customWidth="1"/>
    <col min="5620" max="5620" width="9" customWidth="1"/>
    <col min="5621" max="5621" width="1" customWidth="1"/>
    <col min="5622" max="5623" width="9.109375" customWidth="1"/>
    <col min="5624" max="5624" width="1" customWidth="1"/>
    <col min="5625" max="5625" width="9" customWidth="1"/>
    <col min="5626" max="5626" width="6" customWidth="1"/>
    <col min="5627" max="5627" width="3" customWidth="1"/>
    <col min="5628" max="5628" width="9" customWidth="1"/>
    <col min="5629" max="5629" width="4" customWidth="1"/>
    <col min="5630" max="5630" width="5" customWidth="1"/>
    <col min="5631" max="5631" width="9" customWidth="1"/>
    <col min="5632" max="5632" width="2" customWidth="1"/>
    <col min="5633" max="5633" width="7" customWidth="1"/>
    <col min="5634" max="5634" width="9" customWidth="1"/>
    <col min="5635" max="5870" width="9.109375" customWidth="1"/>
    <col min="5871" max="5873" width="9" customWidth="1"/>
    <col min="5874" max="5874" width="3" customWidth="1"/>
    <col min="5875" max="5875" width="6" customWidth="1"/>
    <col min="5876" max="5876" width="9" customWidth="1"/>
    <col min="5877" max="5877" width="1" customWidth="1"/>
    <col min="5878" max="5879" width="9.109375" customWidth="1"/>
    <col min="5880" max="5880" width="1" customWidth="1"/>
    <col min="5881" max="5881" width="9" customWidth="1"/>
    <col min="5882" max="5882" width="6" customWidth="1"/>
    <col min="5883" max="5883" width="3" customWidth="1"/>
    <col min="5884" max="5884" width="9" customWidth="1"/>
    <col min="5885" max="5885" width="4" customWidth="1"/>
    <col min="5886" max="5886" width="5" customWidth="1"/>
    <col min="5887" max="5887" width="9" customWidth="1"/>
    <col min="5888" max="5888" width="2" customWidth="1"/>
    <col min="5889" max="5889" width="7" customWidth="1"/>
    <col min="5890" max="5890" width="9" customWidth="1"/>
    <col min="5891" max="6126" width="9.109375" customWidth="1"/>
    <col min="6127" max="6129" width="9" customWidth="1"/>
    <col min="6130" max="6130" width="3" customWidth="1"/>
    <col min="6131" max="6131" width="6" customWidth="1"/>
    <col min="6132" max="6132" width="9" customWidth="1"/>
    <col min="6133" max="6133" width="1" customWidth="1"/>
    <col min="6134" max="6135" width="9.109375" customWidth="1"/>
    <col min="6136" max="6136" width="1" customWidth="1"/>
    <col min="6137" max="6137" width="9" customWidth="1"/>
    <col min="6138" max="6138" width="6" customWidth="1"/>
    <col min="6139" max="6139" width="3" customWidth="1"/>
    <col min="6140" max="6140" width="9" customWidth="1"/>
    <col min="6141" max="6141" width="4" customWidth="1"/>
    <col min="6142" max="6142" width="5" customWidth="1"/>
    <col min="6143" max="6143" width="9" customWidth="1"/>
    <col min="6144" max="6144" width="2" customWidth="1"/>
    <col min="6145" max="6145" width="7" customWidth="1"/>
    <col min="6146" max="6146" width="9" customWidth="1"/>
    <col min="6147" max="6382" width="9.109375" customWidth="1"/>
    <col min="6383" max="6385" width="9" customWidth="1"/>
    <col min="6386" max="6386" width="3" customWidth="1"/>
    <col min="6387" max="6387" width="6" customWidth="1"/>
    <col min="6388" max="6388" width="9" customWidth="1"/>
    <col min="6389" max="6389" width="1" customWidth="1"/>
    <col min="6390" max="6391" width="9.109375" customWidth="1"/>
    <col min="6392" max="6392" width="1" customWidth="1"/>
    <col min="6393" max="6393" width="9" customWidth="1"/>
    <col min="6394" max="6394" width="6" customWidth="1"/>
    <col min="6395" max="6395" width="3" customWidth="1"/>
    <col min="6396" max="6396" width="9" customWidth="1"/>
    <col min="6397" max="6397" width="4" customWidth="1"/>
    <col min="6398" max="6398" width="5" customWidth="1"/>
    <col min="6399" max="6399" width="9" customWidth="1"/>
    <col min="6400" max="6400" width="2" customWidth="1"/>
    <col min="6401" max="6401" width="7" customWidth="1"/>
    <col min="6402" max="6402" width="9" customWidth="1"/>
    <col min="6403" max="6638" width="9.109375" customWidth="1"/>
    <col min="6639" max="6641" width="9" customWidth="1"/>
    <col min="6642" max="6642" width="3" customWidth="1"/>
    <col min="6643" max="6643" width="6" customWidth="1"/>
    <col min="6644" max="6644" width="9" customWidth="1"/>
    <col min="6645" max="6645" width="1" customWidth="1"/>
    <col min="6646" max="6647" width="9.109375" customWidth="1"/>
    <col min="6648" max="6648" width="1" customWidth="1"/>
    <col min="6649" max="6649" width="9" customWidth="1"/>
    <col min="6650" max="6650" width="6" customWidth="1"/>
    <col min="6651" max="6651" width="3" customWidth="1"/>
    <col min="6652" max="6652" width="9" customWidth="1"/>
    <col min="6653" max="6653" width="4" customWidth="1"/>
    <col min="6654" max="6654" width="5" customWidth="1"/>
    <col min="6655" max="6655" width="9" customWidth="1"/>
    <col min="6656" max="6656" width="2" customWidth="1"/>
    <col min="6657" max="6657" width="7" customWidth="1"/>
    <col min="6658" max="6658" width="9" customWidth="1"/>
    <col min="6659" max="6894" width="9.109375" customWidth="1"/>
    <col min="6895" max="6897" width="9" customWidth="1"/>
    <col min="6898" max="6898" width="3" customWidth="1"/>
    <col min="6899" max="6899" width="6" customWidth="1"/>
    <col min="6900" max="6900" width="9" customWidth="1"/>
    <col min="6901" max="6901" width="1" customWidth="1"/>
    <col min="6902" max="6903" width="9.109375" customWidth="1"/>
    <col min="6904" max="6904" width="1" customWidth="1"/>
    <col min="6905" max="6905" width="9" customWidth="1"/>
    <col min="6906" max="6906" width="6" customWidth="1"/>
    <col min="6907" max="6907" width="3" customWidth="1"/>
    <col min="6908" max="6908" width="9" customWidth="1"/>
    <col min="6909" max="6909" width="4" customWidth="1"/>
    <col min="6910" max="6910" width="5" customWidth="1"/>
    <col min="6911" max="6911" width="9" customWidth="1"/>
    <col min="6912" max="6912" width="2" customWidth="1"/>
    <col min="6913" max="6913" width="7" customWidth="1"/>
    <col min="6914" max="6914" width="9" customWidth="1"/>
    <col min="6915" max="7150" width="9.109375" customWidth="1"/>
    <col min="7151" max="7153" width="9" customWidth="1"/>
    <col min="7154" max="7154" width="3" customWidth="1"/>
    <col min="7155" max="7155" width="6" customWidth="1"/>
    <col min="7156" max="7156" width="9" customWidth="1"/>
    <col min="7157" max="7157" width="1" customWidth="1"/>
    <col min="7158" max="7159" width="9.109375" customWidth="1"/>
    <col min="7160" max="7160" width="1" customWidth="1"/>
    <col min="7161" max="7161" width="9" customWidth="1"/>
    <col min="7162" max="7162" width="6" customWidth="1"/>
    <col min="7163" max="7163" width="3" customWidth="1"/>
    <col min="7164" max="7164" width="9" customWidth="1"/>
    <col min="7165" max="7165" width="4" customWidth="1"/>
    <col min="7166" max="7166" width="5" customWidth="1"/>
    <col min="7167" max="7167" width="9" customWidth="1"/>
    <col min="7168" max="7168" width="2" customWidth="1"/>
    <col min="7169" max="7169" width="7" customWidth="1"/>
    <col min="7170" max="7170" width="9" customWidth="1"/>
    <col min="7171" max="7406" width="9.109375" customWidth="1"/>
    <col min="7407" max="7409" width="9" customWidth="1"/>
    <col min="7410" max="7410" width="3" customWidth="1"/>
    <col min="7411" max="7411" width="6" customWidth="1"/>
    <col min="7412" max="7412" width="9" customWidth="1"/>
    <col min="7413" max="7413" width="1" customWidth="1"/>
    <col min="7414" max="7415" width="9.109375" customWidth="1"/>
    <col min="7416" max="7416" width="1" customWidth="1"/>
    <col min="7417" max="7417" width="9" customWidth="1"/>
    <col min="7418" max="7418" width="6" customWidth="1"/>
    <col min="7419" max="7419" width="3" customWidth="1"/>
    <col min="7420" max="7420" width="9" customWidth="1"/>
    <col min="7421" max="7421" width="4" customWidth="1"/>
    <col min="7422" max="7422" width="5" customWidth="1"/>
    <col min="7423" max="7423" width="9" customWidth="1"/>
    <col min="7424" max="7424" width="2" customWidth="1"/>
    <col min="7425" max="7425" width="7" customWidth="1"/>
    <col min="7426" max="7426" width="9" customWidth="1"/>
    <col min="7427" max="7662" width="9.109375" customWidth="1"/>
    <col min="7663" max="7665" width="9" customWidth="1"/>
    <col min="7666" max="7666" width="3" customWidth="1"/>
    <col min="7667" max="7667" width="6" customWidth="1"/>
    <col min="7668" max="7668" width="9" customWidth="1"/>
    <col min="7669" max="7669" width="1" customWidth="1"/>
    <col min="7670" max="7671" width="9.109375" customWidth="1"/>
    <col min="7672" max="7672" width="1" customWidth="1"/>
    <col min="7673" max="7673" width="9" customWidth="1"/>
    <col min="7674" max="7674" width="6" customWidth="1"/>
    <col min="7675" max="7675" width="3" customWidth="1"/>
    <col min="7676" max="7676" width="9" customWidth="1"/>
    <col min="7677" max="7677" width="4" customWidth="1"/>
    <col min="7678" max="7678" width="5" customWidth="1"/>
    <col min="7679" max="7679" width="9" customWidth="1"/>
    <col min="7680" max="7680" width="2" customWidth="1"/>
    <col min="7681" max="7681" width="7" customWidth="1"/>
    <col min="7682" max="7682" width="9" customWidth="1"/>
    <col min="7683" max="7918" width="9.109375" customWidth="1"/>
    <col min="7919" max="7921" width="9" customWidth="1"/>
    <col min="7922" max="7922" width="3" customWidth="1"/>
    <col min="7923" max="7923" width="6" customWidth="1"/>
    <col min="7924" max="7924" width="9" customWidth="1"/>
    <col min="7925" max="7925" width="1" customWidth="1"/>
    <col min="7926" max="7927" width="9.109375" customWidth="1"/>
    <col min="7928" max="7928" width="1" customWidth="1"/>
    <col min="7929" max="7929" width="9" customWidth="1"/>
    <col min="7930" max="7930" width="6" customWidth="1"/>
    <col min="7931" max="7931" width="3" customWidth="1"/>
    <col min="7932" max="7932" width="9" customWidth="1"/>
    <col min="7933" max="7933" width="4" customWidth="1"/>
    <col min="7934" max="7934" width="5" customWidth="1"/>
    <col min="7935" max="7935" width="9" customWidth="1"/>
    <col min="7936" max="7936" width="2" customWidth="1"/>
    <col min="7937" max="7937" width="7" customWidth="1"/>
    <col min="7938" max="7938" width="9" customWidth="1"/>
    <col min="7939" max="8174" width="9.109375" customWidth="1"/>
    <col min="8175" max="8177" width="9" customWidth="1"/>
    <col min="8178" max="8178" width="3" customWidth="1"/>
    <col min="8179" max="8179" width="6" customWidth="1"/>
    <col min="8180" max="8180" width="9" customWidth="1"/>
    <col min="8181" max="8181" width="1" customWidth="1"/>
    <col min="8182" max="8183" width="9.109375" customWidth="1"/>
    <col min="8184" max="8184" width="1" customWidth="1"/>
    <col min="8185" max="8185" width="9" customWidth="1"/>
    <col min="8186" max="8186" width="6" customWidth="1"/>
    <col min="8187" max="8187" width="3" customWidth="1"/>
    <col min="8188" max="8188" width="9" customWidth="1"/>
    <col min="8189" max="8189" width="4" customWidth="1"/>
    <col min="8190" max="8190" width="5" customWidth="1"/>
    <col min="8191" max="8191" width="9" customWidth="1"/>
    <col min="8192" max="8192" width="2" customWidth="1"/>
    <col min="8193" max="8193" width="7" customWidth="1"/>
    <col min="8194" max="8194" width="9" customWidth="1"/>
    <col min="8195" max="8430" width="9.109375" customWidth="1"/>
    <col min="8431" max="8433" width="9" customWidth="1"/>
    <col min="8434" max="8434" width="3" customWidth="1"/>
    <col min="8435" max="8435" width="6" customWidth="1"/>
    <col min="8436" max="8436" width="9" customWidth="1"/>
    <col min="8437" max="8437" width="1" customWidth="1"/>
    <col min="8438" max="8439" width="9.109375" customWidth="1"/>
    <col min="8440" max="8440" width="1" customWidth="1"/>
    <col min="8441" max="8441" width="9" customWidth="1"/>
    <col min="8442" max="8442" width="6" customWidth="1"/>
    <col min="8443" max="8443" width="3" customWidth="1"/>
    <col min="8444" max="8444" width="9" customWidth="1"/>
    <col min="8445" max="8445" width="4" customWidth="1"/>
    <col min="8446" max="8446" width="5" customWidth="1"/>
    <col min="8447" max="8447" width="9" customWidth="1"/>
    <col min="8448" max="8448" width="2" customWidth="1"/>
    <col min="8449" max="8449" width="7" customWidth="1"/>
    <col min="8450" max="8450" width="9" customWidth="1"/>
    <col min="8451" max="8686" width="9.109375" customWidth="1"/>
    <col min="8687" max="8689" width="9" customWidth="1"/>
    <col min="8690" max="8690" width="3" customWidth="1"/>
    <col min="8691" max="8691" width="6" customWidth="1"/>
    <col min="8692" max="8692" width="9" customWidth="1"/>
    <col min="8693" max="8693" width="1" customWidth="1"/>
    <col min="8694" max="8695" width="9.109375" customWidth="1"/>
    <col min="8696" max="8696" width="1" customWidth="1"/>
    <col min="8697" max="8697" width="9" customWidth="1"/>
    <col min="8698" max="8698" width="6" customWidth="1"/>
    <col min="8699" max="8699" width="3" customWidth="1"/>
    <col min="8700" max="8700" width="9" customWidth="1"/>
    <col min="8701" max="8701" width="4" customWidth="1"/>
    <col min="8702" max="8702" width="5" customWidth="1"/>
    <col min="8703" max="8703" width="9" customWidth="1"/>
    <col min="8704" max="8704" width="2" customWidth="1"/>
    <col min="8705" max="8705" width="7" customWidth="1"/>
    <col min="8706" max="8706" width="9" customWidth="1"/>
    <col min="8707" max="8942" width="9.109375" customWidth="1"/>
    <col min="8943" max="8945" width="9" customWidth="1"/>
    <col min="8946" max="8946" width="3" customWidth="1"/>
    <col min="8947" max="8947" width="6" customWidth="1"/>
    <col min="8948" max="8948" width="9" customWidth="1"/>
    <col min="8949" max="8949" width="1" customWidth="1"/>
    <col min="8950" max="8951" width="9.109375" customWidth="1"/>
    <col min="8952" max="8952" width="1" customWidth="1"/>
    <col min="8953" max="8953" width="9" customWidth="1"/>
    <col min="8954" max="8954" width="6" customWidth="1"/>
    <col min="8955" max="8955" width="3" customWidth="1"/>
    <col min="8956" max="8956" width="9" customWidth="1"/>
    <col min="8957" max="8957" width="4" customWidth="1"/>
    <col min="8958" max="8958" width="5" customWidth="1"/>
    <col min="8959" max="8959" width="9" customWidth="1"/>
    <col min="8960" max="8960" width="2" customWidth="1"/>
    <col min="8961" max="8961" width="7" customWidth="1"/>
    <col min="8962" max="8962" width="9" customWidth="1"/>
    <col min="8963" max="9198" width="9.109375" customWidth="1"/>
    <col min="9199" max="9201" width="9" customWidth="1"/>
    <col min="9202" max="9202" width="3" customWidth="1"/>
    <col min="9203" max="9203" width="6" customWidth="1"/>
    <col min="9204" max="9204" width="9" customWidth="1"/>
    <col min="9205" max="9205" width="1" customWidth="1"/>
    <col min="9206" max="9207" width="9.109375" customWidth="1"/>
    <col min="9208" max="9208" width="1" customWidth="1"/>
    <col min="9209" max="9209" width="9" customWidth="1"/>
    <col min="9210" max="9210" width="6" customWidth="1"/>
    <col min="9211" max="9211" width="3" customWidth="1"/>
    <col min="9212" max="9212" width="9" customWidth="1"/>
    <col min="9213" max="9213" width="4" customWidth="1"/>
    <col min="9214" max="9214" width="5" customWidth="1"/>
    <col min="9215" max="9215" width="9" customWidth="1"/>
    <col min="9216" max="9216" width="2" customWidth="1"/>
    <col min="9217" max="9217" width="7" customWidth="1"/>
    <col min="9218" max="9218" width="9" customWidth="1"/>
    <col min="9219" max="9454" width="9.109375" customWidth="1"/>
    <col min="9455" max="9457" width="9" customWidth="1"/>
    <col min="9458" max="9458" width="3" customWidth="1"/>
    <col min="9459" max="9459" width="6" customWidth="1"/>
    <col min="9460" max="9460" width="9" customWidth="1"/>
    <col min="9461" max="9461" width="1" customWidth="1"/>
    <col min="9462" max="9463" width="9.109375" customWidth="1"/>
    <col min="9464" max="9464" width="1" customWidth="1"/>
    <col min="9465" max="9465" width="9" customWidth="1"/>
    <col min="9466" max="9466" width="6" customWidth="1"/>
    <col min="9467" max="9467" width="3" customWidth="1"/>
    <col min="9468" max="9468" width="9" customWidth="1"/>
    <col min="9469" max="9469" width="4" customWidth="1"/>
    <col min="9470" max="9470" width="5" customWidth="1"/>
    <col min="9471" max="9471" width="9" customWidth="1"/>
    <col min="9472" max="9472" width="2" customWidth="1"/>
    <col min="9473" max="9473" width="7" customWidth="1"/>
    <col min="9474" max="9474" width="9" customWidth="1"/>
    <col min="9475" max="9710" width="9.109375" customWidth="1"/>
    <col min="9711" max="9713" width="9" customWidth="1"/>
    <col min="9714" max="9714" width="3" customWidth="1"/>
    <col min="9715" max="9715" width="6" customWidth="1"/>
    <col min="9716" max="9716" width="9" customWidth="1"/>
    <col min="9717" max="9717" width="1" customWidth="1"/>
    <col min="9718" max="9719" width="9.109375" customWidth="1"/>
    <col min="9720" max="9720" width="1" customWidth="1"/>
    <col min="9721" max="9721" width="9" customWidth="1"/>
    <col min="9722" max="9722" width="6" customWidth="1"/>
    <col min="9723" max="9723" width="3" customWidth="1"/>
    <col min="9724" max="9724" width="9" customWidth="1"/>
    <col min="9725" max="9725" width="4" customWidth="1"/>
    <col min="9726" max="9726" width="5" customWidth="1"/>
    <col min="9727" max="9727" width="9" customWidth="1"/>
    <col min="9728" max="9728" width="2" customWidth="1"/>
    <col min="9729" max="9729" width="7" customWidth="1"/>
    <col min="9730" max="9730" width="9" customWidth="1"/>
    <col min="9731" max="9966" width="9.109375" customWidth="1"/>
    <col min="9967" max="9969" width="9" customWidth="1"/>
    <col min="9970" max="9970" width="3" customWidth="1"/>
    <col min="9971" max="9971" width="6" customWidth="1"/>
    <col min="9972" max="9972" width="9" customWidth="1"/>
    <col min="9973" max="9973" width="1" customWidth="1"/>
    <col min="9974" max="9975" width="9.109375" customWidth="1"/>
    <col min="9976" max="9976" width="1" customWidth="1"/>
    <col min="9977" max="9977" width="9" customWidth="1"/>
    <col min="9978" max="9978" width="6" customWidth="1"/>
    <col min="9979" max="9979" width="3" customWidth="1"/>
    <col min="9980" max="9980" width="9" customWidth="1"/>
    <col min="9981" max="9981" width="4" customWidth="1"/>
    <col min="9982" max="9982" width="5" customWidth="1"/>
    <col min="9983" max="9983" width="9" customWidth="1"/>
    <col min="9984" max="9984" width="2" customWidth="1"/>
    <col min="9985" max="9985" width="7" customWidth="1"/>
    <col min="9986" max="9986" width="9" customWidth="1"/>
    <col min="9987" max="10222" width="9.109375" customWidth="1"/>
    <col min="10223" max="10225" width="9" customWidth="1"/>
    <col min="10226" max="10226" width="3" customWidth="1"/>
    <col min="10227" max="10227" width="6" customWidth="1"/>
    <col min="10228" max="10228" width="9" customWidth="1"/>
    <col min="10229" max="10229" width="1" customWidth="1"/>
    <col min="10230" max="10231" width="9.109375" customWidth="1"/>
    <col min="10232" max="10232" width="1" customWidth="1"/>
    <col min="10233" max="10233" width="9" customWidth="1"/>
    <col min="10234" max="10234" width="6" customWidth="1"/>
    <col min="10235" max="10235" width="3" customWidth="1"/>
    <col min="10236" max="10236" width="9" customWidth="1"/>
    <col min="10237" max="10237" width="4" customWidth="1"/>
    <col min="10238" max="10238" width="5" customWidth="1"/>
    <col min="10239" max="10239" width="9" customWidth="1"/>
    <col min="10240" max="10240" width="2" customWidth="1"/>
    <col min="10241" max="10241" width="7" customWidth="1"/>
    <col min="10242" max="10242" width="9" customWidth="1"/>
    <col min="10243" max="10478" width="9.109375" customWidth="1"/>
    <col min="10479" max="10481" width="9" customWidth="1"/>
    <col min="10482" max="10482" width="3" customWidth="1"/>
    <col min="10483" max="10483" width="6" customWidth="1"/>
    <col min="10484" max="10484" width="9" customWidth="1"/>
    <col min="10485" max="10485" width="1" customWidth="1"/>
    <col min="10486" max="10487" width="9.109375" customWidth="1"/>
    <col min="10488" max="10488" width="1" customWidth="1"/>
    <col min="10489" max="10489" width="9" customWidth="1"/>
    <col min="10490" max="10490" width="6" customWidth="1"/>
    <col min="10491" max="10491" width="3" customWidth="1"/>
    <col min="10492" max="10492" width="9" customWidth="1"/>
    <col min="10493" max="10493" width="4" customWidth="1"/>
    <col min="10494" max="10494" width="5" customWidth="1"/>
    <col min="10495" max="10495" width="9" customWidth="1"/>
    <col min="10496" max="10496" width="2" customWidth="1"/>
    <col min="10497" max="10497" width="7" customWidth="1"/>
    <col min="10498" max="10498" width="9" customWidth="1"/>
    <col min="10499" max="10734" width="9.109375" customWidth="1"/>
    <col min="10735" max="10737" width="9" customWidth="1"/>
    <col min="10738" max="10738" width="3" customWidth="1"/>
    <col min="10739" max="10739" width="6" customWidth="1"/>
    <col min="10740" max="10740" width="9" customWidth="1"/>
    <col min="10741" max="10741" width="1" customWidth="1"/>
    <col min="10742" max="10743" width="9.109375" customWidth="1"/>
    <col min="10744" max="10744" width="1" customWidth="1"/>
    <col min="10745" max="10745" width="9" customWidth="1"/>
    <col min="10746" max="10746" width="6" customWidth="1"/>
    <col min="10747" max="10747" width="3" customWidth="1"/>
    <col min="10748" max="10748" width="9" customWidth="1"/>
    <col min="10749" max="10749" width="4" customWidth="1"/>
    <col min="10750" max="10750" width="5" customWidth="1"/>
    <col min="10751" max="10751" width="9" customWidth="1"/>
    <col min="10752" max="10752" width="2" customWidth="1"/>
    <col min="10753" max="10753" width="7" customWidth="1"/>
    <col min="10754" max="10754" width="9" customWidth="1"/>
    <col min="10755" max="10990" width="9.109375" customWidth="1"/>
    <col min="10991" max="10993" width="9" customWidth="1"/>
    <col min="10994" max="10994" width="3" customWidth="1"/>
    <col min="10995" max="10995" width="6" customWidth="1"/>
    <col min="10996" max="10996" width="9" customWidth="1"/>
    <col min="10997" max="10997" width="1" customWidth="1"/>
    <col min="10998" max="10999" width="9.109375" customWidth="1"/>
    <col min="11000" max="11000" width="1" customWidth="1"/>
    <col min="11001" max="11001" width="9" customWidth="1"/>
    <col min="11002" max="11002" width="6" customWidth="1"/>
    <col min="11003" max="11003" width="3" customWidth="1"/>
    <col min="11004" max="11004" width="9" customWidth="1"/>
    <col min="11005" max="11005" width="4" customWidth="1"/>
    <col min="11006" max="11006" width="5" customWidth="1"/>
    <col min="11007" max="11007" width="9" customWidth="1"/>
    <col min="11008" max="11008" width="2" customWidth="1"/>
    <col min="11009" max="11009" width="7" customWidth="1"/>
    <col min="11010" max="11010" width="9" customWidth="1"/>
    <col min="11011" max="11246" width="9.109375" customWidth="1"/>
    <col min="11247" max="11249" width="9" customWidth="1"/>
    <col min="11250" max="11250" width="3" customWidth="1"/>
    <col min="11251" max="11251" width="6" customWidth="1"/>
    <col min="11252" max="11252" width="9" customWidth="1"/>
    <col min="11253" max="11253" width="1" customWidth="1"/>
    <col min="11254" max="11255" width="9.109375" customWidth="1"/>
    <col min="11256" max="11256" width="1" customWidth="1"/>
    <col min="11257" max="11257" width="9" customWidth="1"/>
    <col min="11258" max="11258" width="6" customWidth="1"/>
    <col min="11259" max="11259" width="3" customWidth="1"/>
    <col min="11260" max="11260" width="9" customWidth="1"/>
    <col min="11261" max="11261" width="4" customWidth="1"/>
    <col min="11262" max="11262" width="5" customWidth="1"/>
    <col min="11263" max="11263" width="9" customWidth="1"/>
    <col min="11264" max="11264" width="2" customWidth="1"/>
    <col min="11265" max="11265" width="7" customWidth="1"/>
    <col min="11266" max="11266" width="9" customWidth="1"/>
    <col min="11267" max="11502" width="9.109375" customWidth="1"/>
    <col min="11503" max="11505" width="9" customWidth="1"/>
    <col min="11506" max="11506" width="3" customWidth="1"/>
    <col min="11507" max="11507" width="6" customWidth="1"/>
    <col min="11508" max="11508" width="9" customWidth="1"/>
    <col min="11509" max="11509" width="1" customWidth="1"/>
    <col min="11510" max="11511" width="9.109375" customWidth="1"/>
    <col min="11512" max="11512" width="1" customWidth="1"/>
    <col min="11513" max="11513" width="9" customWidth="1"/>
    <col min="11514" max="11514" width="6" customWidth="1"/>
    <col min="11515" max="11515" width="3" customWidth="1"/>
    <col min="11516" max="11516" width="9" customWidth="1"/>
    <col min="11517" max="11517" width="4" customWidth="1"/>
    <col min="11518" max="11518" width="5" customWidth="1"/>
    <col min="11519" max="11519" width="9" customWidth="1"/>
    <col min="11520" max="11520" width="2" customWidth="1"/>
    <col min="11521" max="11521" width="7" customWidth="1"/>
    <col min="11522" max="11522" width="9" customWidth="1"/>
    <col min="11523" max="11758" width="9.109375" customWidth="1"/>
    <col min="11759" max="11761" width="9" customWidth="1"/>
    <col min="11762" max="11762" width="3" customWidth="1"/>
    <col min="11763" max="11763" width="6" customWidth="1"/>
    <col min="11764" max="11764" width="9" customWidth="1"/>
    <col min="11765" max="11765" width="1" customWidth="1"/>
    <col min="11766" max="11767" width="9.109375" customWidth="1"/>
    <col min="11768" max="11768" width="1" customWidth="1"/>
    <col min="11769" max="11769" width="9" customWidth="1"/>
    <col min="11770" max="11770" width="6" customWidth="1"/>
    <col min="11771" max="11771" width="3" customWidth="1"/>
    <col min="11772" max="11772" width="9" customWidth="1"/>
    <col min="11773" max="11773" width="4" customWidth="1"/>
    <col min="11774" max="11774" width="5" customWidth="1"/>
    <col min="11775" max="11775" width="9" customWidth="1"/>
    <col min="11776" max="11776" width="2" customWidth="1"/>
    <col min="11777" max="11777" width="7" customWidth="1"/>
    <col min="11778" max="11778" width="9" customWidth="1"/>
    <col min="11779" max="12014" width="9.109375" customWidth="1"/>
    <col min="12015" max="12017" width="9" customWidth="1"/>
    <col min="12018" max="12018" width="3" customWidth="1"/>
    <col min="12019" max="12019" width="6" customWidth="1"/>
    <col min="12020" max="12020" width="9" customWidth="1"/>
    <col min="12021" max="12021" width="1" customWidth="1"/>
    <col min="12022" max="12023" width="9.109375" customWidth="1"/>
    <col min="12024" max="12024" width="1" customWidth="1"/>
    <col min="12025" max="12025" width="9" customWidth="1"/>
    <col min="12026" max="12026" width="6" customWidth="1"/>
    <col min="12027" max="12027" width="3" customWidth="1"/>
    <col min="12028" max="12028" width="9" customWidth="1"/>
    <col min="12029" max="12029" width="4" customWidth="1"/>
    <col min="12030" max="12030" width="5" customWidth="1"/>
    <col min="12031" max="12031" width="9" customWidth="1"/>
    <col min="12032" max="12032" width="2" customWidth="1"/>
    <col min="12033" max="12033" width="7" customWidth="1"/>
    <col min="12034" max="12034" width="9" customWidth="1"/>
    <col min="12035" max="12270" width="9.109375" customWidth="1"/>
    <col min="12271" max="12273" width="9" customWidth="1"/>
    <col min="12274" max="12274" width="3" customWidth="1"/>
    <col min="12275" max="12275" width="6" customWidth="1"/>
    <col min="12276" max="12276" width="9" customWidth="1"/>
    <col min="12277" max="12277" width="1" customWidth="1"/>
    <col min="12278" max="12279" width="9.109375" customWidth="1"/>
    <col min="12280" max="12280" width="1" customWidth="1"/>
    <col min="12281" max="12281" width="9" customWidth="1"/>
    <col min="12282" max="12282" width="6" customWidth="1"/>
    <col min="12283" max="12283" width="3" customWidth="1"/>
    <col min="12284" max="12284" width="9" customWidth="1"/>
    <col min="12285" max="12285" width="4" customWidth="1"/>
    <col min="12286" max="12286" width="5" customWidth="1"/>
    <col min="12287" max="12287" width="9" customWidth="1"/>
    <col min="12288" max="12288" width="2" customWidth="1"/>
    <col min="12289" max="12289" width="7" customWidth="1"/>
    <col min="12290" max="12290" width="9" customWidth="1"/>
    <col min="12291" max="12526" width="9.109375" customWidth="1"/>
    <col min="12527" max="12529" width="9" customWidth="1"/>
    <col min="12530" max="12530" width="3" customWidth="1"/>
    <col min="12531" max="12531" width="6" customWidth="1"/>
    <col min="12532" max="12532" width="9" customWidth="1"/>
    <col min="12533" max="12533" width="1" customWidth="1"/>
    <col min="12534" max="12535" width="9.109375" customWidth="1"/>
    <col min="12536" max="12536" width="1" customWidth="1"/>
    <col min="12537" max="12537" width="9" customWidth="1"/>
    <col min="12538" max="12538" width="6" customWidth="1"/>
    <col min="12539" max="12539" width="3" customWidth="1"/>
    <col min="12540" max="12540" width="9" customWidth="1"/>
    <col min="12541" max="12541" width="4" customWidth="1"/>
    <col min="12542" max="12542" width="5" customWidth="1"/>
    <col min="12543" max="12543" width="9" customWidth="1"/>
    <col min="12544" max="12544" width="2" customWidth="1"/>
    <col min="12545" max="12545" width="7" customWidth="1"/>
    <col min="12546" max="12546" width="9" customWidth="1"/>
    <col min="12547" max="12782" width="9.109375" customWidth="1"/>
    <col min="12783" max="12785" width="9" customWidth="1"/>
    <col min="12786" max="12786" width="3" customWidth="1"/>
    <col min="12787" max="12787" width="6" customWidth="1"/>
    <col min="12788" max="12788" width="9" customWidth="1"/>
    <col min="12789" max="12789" width="1" customWidth="1"/>
    <col min="12790" max="12791" width="9.109375" customWidth="1"/>
    <col min="12792" max="12792" width="1" customWidth="1"/>
    <col min="12793" max="12793" width="9" customWidth="1"/>
    <col min="12794" max="12794" width="6" customWidth="1"/>
    <col min="12795" max="12795" width="3" customWidth="1"/>
    <col min="12796" max="12796" width="9" customWidth="1"/>
    <col min="12797" max="12797" width="4" customWidth="1"/>
    <col min="12798" max="12798" width="5" customWidth="1"/>
    <col min="12799" max="12799" width="9" customWidth="1"/>
    <col min="12800" max="12800" width="2" customWidth="1"/>
    <col min="12801" max="12801" width="7" customWidth="1"/>
    <col min="12802" max="12802" width="9" customWidth="1"/>
    <col min="12803" max="13038" width="9.109375" customWidth="1"/>
    <col min="13039" max="13041" width="9" customWidth="1"/>
    <col min="13042" max="13042" width="3" customWidth="1"/>
    <col min="13043" max="13043" width="6" customWidth="1"/>
    <col min="13044" max="13044" width="9" customWidth="1"/>
    <col min="13045" max="13045" width="1" customWidth="1"/>
    <col min="13046" max="13047" width="9.109375" customWidth="1"/>
    <col min="13048" max="13048" width="1" customWidth="1"/>
    <col min="13049" max="13049" width="9" customWidth="1"/>
    <col min="13050" max="13050" width="6" customWidth="1"/>
    <col min="13051" max="13051" width="3" customWidth="1"/>
    <col min="13052" max="13052" width="9" customWidth="1"/>
    <col min="13053" max="13053" width="4" customWidth="1"/>
    <col min="13054" max="13054" width="5" customWidth="1"/>
    <col min="13055" max="13055" width="9" customWidth="1"/>
    <col min="13056" max="13056" width="2" customWidth="1"/>
    <col min="13057" max="13057" width="7" customWidth="1"/>
    <col min="13058" max="13058" width="9" customWidth="1"/>
    <col min="13059" max="13294" width="9.109375" customWidth="1"/>
    <col min="13295" max="13297" width="9" customWidth="1"/>
    <col min="13298" max="13298" width="3" customWidth="1"/>
    <col min="13299" max="13299" width="6" customWidth="1"/>
    <col min="13300" max="13300" width="9" customWidth="1"/>
    <col min="13301" max="13301" width="1" customWidth="1"/>
    <col min="13302" max="13303" width="9.109375" customWidth="1"/>
    <col min="13304" max="13304" width="1" customWidth="1"/>
    <col min="13305" max="13305" width="9" customWidth="1"/>
    <col min="13306" max="13306" width="6" customWidth="1"/>
    <col min="13307" max="13307" width="3" customWidth="1"/>
    <col min="13308" max="13308" width="9" customWidth="1"/>
    <col min="13309" max="13309" width="4" customWidth="1"/>
    <col min="13310" max="13310" width="5" customWidth="1"/>
    <col min="13311" max="13311" width="9" customWidth="1"/>
    <col min="13312" max="13312" width="2" customWidth="1"/>
    <col min="13313" max="13313" width="7" customWidth="1"/>
    <col min="13314" max="13314" width="9" customWidth="1"/>
    <col min="13315" max="13550" width="9.109375" customWidth="1"/>
    <col min="13551" max="13553" width="9" customWidth="1"/>
    <col min="13554" max="13554" width="3" customWidth="1"/>
    <col min="13555" max="13555" width="6" customWidth="1"/>
    <col min="13556" max="13556" width="9" customWidth="1"/>
    <col min="13557" max="13557" width="1" customWidth="1"/>
    <col min="13558" max="13559" width="9.109375" customWidth="1"/>
    <col min="13560" max="13560" width="1" customWidth="1"/>
    <col min="13561" max="13561" width="9" customWidth="1"/>
    <col min="13562" max="13562" width="6" customWidth="1"/>
    <col min="13563" max="13563" width="3" customWidth="1"/>
    <col min="13564" max="13564" width="9" customWidth="1"/>
    <col min="13565" max="13565" width="4" customWidth="1"/>
    <col min="13566" max="13566" width="5" customWidth="1"/>
    <col min="13567" max="13567" width="9" customWidth="1"/>
    <col min="13568" max="13568" width="2" customWidth="1"/>
    <col min="13569" max="13569" width="7" customWidth="1"/>
    <col min="13570" max="13570" width="9" customWidth="1"/>
    <col min="13571" max="13806" width="9.109375" customWidth="1"/>
    <col min="13807" max="13809" width="9" customWidth="1"/>
    <col min="13810" max="13810" width="3" customWidth="1"/>
    <col min="13811" max="13811" width="6" customWidth="1"/>
    <col min="13812" max="13812" width="9" customWidth="1"/>
    <col min="13813" max="13813" width="1" customWidth="1"/>
    <col min="13814" max="13815" width="9.109375" customWidth="1"/>
    <col min="13816" max="13816" width="1" customWidth="1"/>
    <col min="13817" max="13817" width="9" customWidth="1"/>
    <col min="13818" max="13818" width="6" customWidth="1"/>
    <col min="13819" max="13819" width="3" customWidth="1"/>
    <col min="13820" max="13820" width="9" customWidth="1"/>
    <col min="13821" max="13821" width="4" customWidth="1"/>
    <col min="13822" max="13822" width="5" customWidth="1"/>
    <col min="13823" max="13823" width="9" customWidth="1"/>
    <col min="13824" max="13824" width="2" customWidth="1"/>
    <col min="13825" max="13825" width="7" customWidth="1"/>
    <col min="13826" max="13826" width="9" customWidth="1"/>
    <col min="13827" max="14062" width="9.109375" customWidth="1"/>
    <col min="14063" max="14065" width="9" customWidth="1"/>
    <col min="14066" max="14066" width="3" customWidth="1"/>
    <col min="14067" max="14067" width="6" customWidth="1"/>
    <col min="14068" max="14068" width="9" customWidth="1"/>
    <col min="14069" max="14069" width="1" customWidth="1"/>
    <col min="14070" max="14071" width="9.109375" customWidth="1"/>
    <col min="14072" max="14072" width="1" customWidth="1"/>
    <col min="14073" max="14073" width="9" customWidth="1"/>
    <col min="14074" max="14074" width="6" customWidth="1"/>
    <col min="14075" max="14075" width="3" customWidth="1"/>
    <col min="14076" max="14076" width="9" customWidth="1"/>
    <col min="14077" max="14077" width="4" customWidth="1"/>
    <col min="14078" max="14078" width="5" customWidth="1"/>
    <col min="14079" max="14079" width="9" customWidth="1"/>
    <col min="14080" max="14080" width="2" customWidth="1"/>
    <col min="14081" max="14081" width="7" customWidth="1"/>
    <col min="14082" max="14082" width="9" customWidth="1"/>
    <col min="14083" max="14318" width="9.109375" customWidth="1"/>
    <col min="14319" max="14321" width="9" customWidth="1"/>
    <col min="14322" max="14322" width="3" customWidth="1"/>
    <col min="14323" max="14323" width="6" customWidth="1"/>
    <col min="14324" max="14324" width="9" customWidth="1"/>
    <col min="14325" max="14325" width="1" customWidth="1"/>
    <col min="14326" max="14327" width="9.109375" customWidth="1"/>
    <col min="14328" max="14328" width="1" customWidth="1"/>
    <col min="14329" max="14329" width="9" customWidth="1"/>
    <col min="14330" max="14330" width="6" customWidth="1"/>
    <col min="14331" max="14331" width="3" customWidth="1"/>
    <col min="14332" max="14332" width="9" customWidth="1"/>
    <col min="14333" max="14333" width="4" customWidth="1"/>
    <col min="14334" max="14334" width="5" customWidth="1"/>
    <col min="14335" max="14335" width="9" customWidth="1"/>
    <col min="14336" max="14336" width="2" customWidth="1"/>
    <col min="14337" max="14337" width="7" customWidth="1"/>
    <col min="14338" max="14338" width="9" customWidth="1"/>
    <col min="14339" max="14574" width="9.109375" customWidth="1"/>
    <col min="14575" max="14577" width="9" customWidth="1"/>
    <col min="14578" max="14578" width="3" customWidth="1"/>
    <col min="14579" max="14579" width="6" customWidth="1"/>
    <col min="14580" max="14580" width="9" customWidth="1"/>
    <col min="14581" max="14581" width="1" customWidth="1"/>
    <col min="14582" max="14583" width="9.109375" customWidth="1"/>
    <col min="14584" max="14584" width="1" customWidth="1"/>
    <col min="14585" max="14585" width="9" customWidth="1"/>
    <col min="14586" max="14586" width="6" customWidth="1"/>
    <col min="14587" max="14587" width="3" customWidth="1"/>
    <col min="14588" max="14588" width="9" customWidth="1"/>
    <col min="14589" max="14589" width="4" customWidth="1"/>
    <col min="14590" max="14590" width="5" customWidth="1"/>
    <col min="14591" max="14591" width="9" customWidth="1"/>
    <col min="14592" max="14592" width="2" customWidth="1"/>
    <col min="14593" max="14593" width="7" customWidth="1"/>
    <col min="14594" max="14594" width="9" customWidth="1"/>
    <col min="14595" max="14830" width="9.109375" customWidth="1"/>
    <col min="14831" max="14833" width="9" customWidth="1"/>
    <col min="14834" max="14834" width="3" customWidth="1"/>
    <col min="14835" max="14835" width="6" customWidth="1"/>
    <col min="14836" max="14836" width="9" customWidth="1"/>
    <col min="14837" max="14837" width="1" customWidth="1"/>
    <col min="14838" max="14839" width="9.109375" customWidth="1"/>
    <col min="14840" max="14840" width="1" customWidth="1"/>
    <col min="14841" max="14841" width="9" customWidth="1"/>
    <col min="14842" max="14842" width="6" customWidth="1"/>
    <col min="14843" max="14843" width="3" customWidth="1"/>
    <col min="14844" max="14844" width="9" customWidth="1"/>
    <col min="14845" max="14845" width="4" customWidth="1"/>
    <col min="14846" max="14846" width="5" customWidth="1"/>
    <col min="14847" max="14847" width="9" customWidth="1"/>
    <col min="14848" max="14848" width="2" customWidth="1"/>
    <col min="14849" max="14849" width="7" customWidth="1"/>
    <col min="14850" max="14850" width="9" customWidth="1"/>
    <col min="14851" max="15086" width="9.109375" customWidth="1"/>
    <col min="15087" max="15089" width="9" customWidth="1"/>
    <col min="15090" max="15090" width="3" customWidth="1"/>
    <col min="15091" max="15091" width="6" customWidth="1"/>
    <col min="15092" max="15092" width="9" customWidth="1"/>
    <col min="15093" max="15093" width="1" customWidth="1"/>
    <col min="15094" max="15095" width="9.109375" customWidth="1"/>
    <col min="15096" max="15096" width="1" customWidth="1"/>
    <col min="15097" max="15097" width="9" customWidth="1"/>
    <col min="15098" max="15098" width="6" customWidth="1"/>
    <col min="15099" max="15099" width="3" customWidth="1"/>
    <col min="15100" max="15100" width="9" customWidth="1"/>
    <col min="15101" max="15101" width="4" customWidth="1"/>
    <col min="15102" max="15102" width="5" customWidth="1"/>
    <col min="15103" max="15103" width="9" customWidth="1"/>
    <col min="15104" max="15104" width="2" customWidth="1"/>
    <col min="15105" max="15105" width="7" customWidth="1"/>
    <col min="15106" max="15106" width="9" customWidth="1"/>
    <col min="15107" max="15342" width="9.109375" customWidth="1"/>
    <col min="15343" max="15345" width="9" customWidth="1"/>
    <col min="15346" max="15346" width="3" customWidth="1"/>
    <col min="15347" max="15347" width="6" customWidth="1"/>
    <col min="15348" max="15348" width="9" customWidth="1"/>
    <col min="15349" max="15349" width="1" customWidth="1"/>
    <col min="15350" max="15351" width="9.109375" customWidth="1"/>
    <col min="15352" max="15352" width="1" customWidth="1"/>
    <col min="15353" max="15353" width="9" customWidth="1"/>
    <col min="15354" max="15354" width="6" customWidth="1"/>
    <col min="15355" max="15355" width="3" customWidth="1"/>
    <col min="15356" max="15356" width="9" customWidth="1"/>
    <col min="15357" max="15357" width="4" customWidth="1"/>
    <col min="15358" max="15358" width="5" customWidth="1"/>
    <col min="15359" max="15359" width="9" customWidth="1"/>
    <col min="15360" max="15360" width="2" customWidth="1"/>
    <col min="15361" max="15361" width="7" customWidth="1"/>
    <col min="15362" max="15362" width="9" customWidth="1"/>
    <col min="15363" max="15598" width="9.109375" customWidth="1"/>
    <col min="15599" max="15601" width="9" customWidth="1"/>
    <col min="15602" max="15602" width="3" customWidth="1"/>
    <col min="15603" max="15603" width="6" customWidth="1"/>
    <col min="15604" max="15604" width="9" customWidth="1"/>
    <col min="15605" max="15605" width="1" customWidth="1"/>
    <col min="15606" max="15607" width="9.109375" customWidth="1"/>
    <col min="15608" max="15608" width="1" customWidth="1"/>
    <col min="15609" max="15609" width="9" customWidth="1"/>
    <col min="15610" max="15610" width="6" customWidth="1"/>
    <col min="15611" max="15611" width="3" customWidth="1"/>
    <col min="15612" max="15612" width="9" customWidth="1"/>
    <col min="15613" max="15613" width="4" customWidth="1"/>
    <col min="15614" max="15614" width="5" customWidth="1"/>
    <col min="15615" max="15615" width="9" customWidth="1"/>
    <col min="15616" max="15616" width="2" customWidth="1"/>
    <col min="15617" max="15617" width="7" customWidth="1"/>
    <col min="15618" max="15618" width="9" customWidth="1"/>
    <col min="15619" max="15854" width="9.109375" customWidth="1"/>
    <col min="15855" max="15857" width="9" customWidth="1"/>
    <col min="15858" max="15858" width="3" customWidth="1"/>
    <col min="15859" max="15859" width="6" customWidth="1"/>
    <col min="15860" max="15860" width="9" customWidth="1"/>
    <col min="15861" max="15861" width="1" customWidth="1"/>
    <col min="15862" max="15863" width="9.109375" customWidth="1"/>
    <col min="15864" max="15864" width="1" customWidth="1"/>
    <col min="15865" max="15865" width="9" customWidth="1"/>
    <col min="15866" max="15866" width="6" customWidth="1"/>
    <col min="15867" max="15867" width="3" customWidth="1"/>
    <col min="15868" max="15868" width="9" customWidth="1"/>
    <col min="15869" max="15869" width="4" customWidth="1"/>
    <col min="15870" max="15870" width="5" customWidth="1"/>
    <col min="15871" max="15871" width="9" customWidth="1"/>
    <col min="15872" max="15872" width="2" customWidth="1"/>
    <col min="15873" max="15873" width="7" customWidth="1"/>
    <col min="15874" max="15874" width="9" customWidth="1"/>
    <col min="15875" max="16110" width="9.109375" customWidth="1"/>
    <col min="16111" max="16113" width="9" customWidth="1"/>
    <col min="16114" max="16114" width="3" customWidth="1"/>
    <col min="16115" max="16115" width="6" customWidth="1"/>
    <col min="16116" max="16116" width="9" customWidth="1"/>
    <col min="16117" max="16117" width="1" customWidth="1"/>
    <col min="16118" max="16119" width="9.109375" customWidth="1"/>
    <col min="16120" max="16120" width="1" customWidth="1"/>
    <col min="16121" max="16121" width="9" customWidth="1"/>
    <col min="16122" max="16122" width="6" customWidth="1"/>
    <col min="16123" max="16123" width="3" customWidth="1"/>
    <col min="16124" max="16124" width="9" customWidth="1"/>
    <col min="16125" max="16125" width="4" customWidth="1"/>
    <col min="16126" max="16126" width="5" customWidth="1"/>
    <col min="16127" max="16127" width="9" customWidth="1"/>
    <col min="16128" max="16128" width="2" customWidth="1"/>
    <col min="16129" max="16129" width="7" customWidth="1"/>
    <col min="16130" max="16130" width="9" customWidth="1"/>
    <col min="16131" max="16366" width="9.109375" customWidth="1"/>
  </cols>
  <sheetData>
    <row r="1" spans="1:2" ht="12.75" customHeight="1" x14ac:dyDescent="0.3">
      <c r="A1" s="235" t="s">
        <v>408</v>
      </c>
    </row>
    <row r="2" spans="1:2" ht="15.75" customHeight="1" x14ac:dyDescent="0.3">
      <c r="A2" s="237" t="s">
        <v>618</v>
      </c>
    </row>
    <row r="3" spans="1:2" ht="11.25" hidden="1" customHeight="1" x14ac:dyDescent="0.3">
      <c r="A3" s="236" t="s">
        <v>410</v>
      </c>
    </row>
    <row r="4" spans="1:2" ht="15" hidden="1" customHeight="1" x14ac:dyDescent="0.3">
      <c r="A4"/>
      <c r="B4"/>
    </row>
    <row r="5" spans="1:2" ht="15" hidden="1" customHeight="1" x14ac:dyDescent="0.3">
      <c r="A5"/>
      <c r="B5"/>
    </row>
    <row r="6" spans="1:2" ht="15" hidden="1" customHeight="1" x14ac:dyDescent="0.3">
      <c r="A6"/>
      <c r="B6"/>
    </row>
    <row r="7" spans="1:2" ht="15" hidden="1" customHeight="1" x14ac:dyDescent="0.3">
      <c r="A7"/>
      <c r="B7"/>
    </row>
    <row r="8" spans="1:2" ht="15" hidden="1" customHeight="1" x14ac:dyDescent="0.3">
      <c r="A8"/>
      <c r="B8"/>
    </row>
    <row r="9" spans="1:2" ht="15" hidden="1" customHeight="1" x14ac:dyDescent="0.3">
      <c r="A9"/>
      <c r="B9"/>
    </row>
    <row r="10" spans="1:2" ht="15" hidden="1" customHeight="1" x14ac:dyDescent="0.3">
      <c r="A10"/>
      <c r="B10"/>
    </row>
    <row r="11" spans="1:2" ht="15" hidden="1" customHeight="1" x14ac:dyDescent="0.3">
      <c r="A11"/>
      <c r="B11"/>
    </row>
    <row r="12" spans="1:2" ht="15" hidden="1" customHeight="1" x14ac:dyDescent="0.3">
      <c r="A12"/>
      <c r="B12"/>
    </row>
    <row r="13" spans="1:2" ht="15" hidden="1" customHeight="1" x14ac:dyDescent="0.3">
      <c r="A13"/>
      <c r="B13"/>
    </row>
    <row r="14" spans="1:2" ht="15" hidden="1" customHeight="1" x14ac:dyDescent="0.3">
      <c r="A14"/>
      <c r="B14"/>
    </row>
    <row r="15" spans="1:2" ht="15" hidden="1" customHeight="1" x14ac:dyDescent="0.3">
      <c r="A15"/>
      <c r="B15"/>
    </row>
    <row r="16" spans="1:2" ht="15" hidden="1" customHeight="1" x14ac:dyDescent="0.3">
      <c r="A16"/>
      <c r="B16"/>
    </row>
    <row r="17" spans="1:2" ht="15" hidden="1" customHeight="1" x14ac:dyDescent="0.3">
      <c r="A17"/>
      <c r="B17"/>
    </row>
    <row r="18" spans="1:2" ht="15" hidden="1" customHeight="1" x14ac:dyDescent="0.3">
      <c r="A18"/>
      <c r="B18"/>
    </row>
    <row r="19" spans="1:2" ht="15" hidden="1" customHeight="1" x14ac:dyDescent="0.3">
      <c r="A19"/>
      <c r="B19"/>
    </row>
    <row r="20" spans="1:2" ht="15" hidden="1" customHeight="1" x14ac:dyDescent="0.3">
      <c r="A20"/>
      <c r="B20"/>
    </row>
    <row r="21" spans="1:2" ht="15" hidden="1" customHeight="1" x14ac:dyDescent="0.3">
      <c r="A21"/>
      <c r="B21"/>
    </row>
    <row r="22" spans="1:2" ht="15" hidden="1" customHeight="1" x14ac:dyDescent="0.3">
      <c r="A22"/>
      <c r="B22"/>
    </row>
    <row r="23" spans="1:2" ht="15" hidden="1" customHeight="1" x14ac:dyDescent="0.3">
      <c r="A23"/>
      <c r="B23"/>
    </row>
    <row r="24" spans="1:2" ht="15" hidden="1" customHeight="1" x14ac:dyDescent="0.3">
      <c r="A24"/>
      <c r="B24"/>
    </row>
    <row r="25" spans="1:2" ht="15" hidden="1" customHeight="1" x14ac:dyDescent="0.3">
      <c r="A25"/>
      <c r="B25"/>
    </row>
    <row r="26" spans="1:2" ht="15" hidden="1" customHeight="1" x14ac:dyDescent="0.3">
      <c r="A26"/>
      <c r="B26"/>
    </row>
    <row r="27" spans="1:2" ht="15" hidden="1" customHeight="1" x14ac:dyDescent="0.3">
      <c r="A27"/>
      <c r="B27"/>
    </row>
    <row r="28" spans="1:2" ht="15" hidden="1" customHeight="1" x14ac:dyDescent="0.3">
      <c r="A28"/>
      <c r="B28"/>
    </row>
    <row r="29" spans="1:2" ht="15" hidden="1" customHeight="1" x14ac:dyDescent="0.3">
      <c r="A29"/>
      <c r="B29"/>
    </row>
    <row r="30" spans="1:2" ht="15" hidden="1" customHeight="1" x14ac:dyDescent="0.3">
      <c r="A30"/>
      <c r="B30"/>
    </row>
    <row r="31" spans="1:2" ht="15" hidden="1" customHeight="1" x14ac:dyDescent="0.3">
      <c r="A31"/>
      <c r="B31"/>
    </row>
    <row r="32" spans="1:2" ht="15" hidden="1" customHeight="1" x14ac:dyDescent="0.3">
      <c r="A32"/>
      <c r="B32"/>
    </row>
    <row r="33" spans="1:2" ht="15" hidden="1" customHeight="1" x14ac:dyDescent="0.3">
      <c r="A33"/>
      <c r="B33"/>
    </row>
    <row r="34" spans="1:2" ht="15" hidden="1" customHeight="1" x14ac:dyDescent="0.3">
      <c r="A34"/>
      <c r="B34"/>
    </row>
    <row r="35" spans="1:2" ht="15" hidden="1" customHeight="1" x14ac:dyDescent="0.3">
      <c r="A35"/>
      <c r="B35"/>
    </row>
    <row r="36" spans="1:2" ht="15" hidden="1" customHeight="1" x14ac:dyDescent="0.3">
      <c r="A36"/>
      <c r="B36"/>
    </row>
    <row r="37" spans="1:2" ht="15" hidden="1" customHeight="1" x14ac:dyDescent="0.3">
      <c r="A37"/>
      <c r="B37"/>
    </row>
    <row r="38" spans="1:2" ht="15" hidden="1" customHeight="1" x14ac:dyDescent="0.3">
      <c r="A38"/>
      <c r="B38"/>
    </row>
    <row r="39" spans="1:2" ht="15" hidden="1" customHeight="1" x14ac:dyDescent="0.3">
      <c r="A39"/>
      <c r="B39"/>
    </row>
    <row r="40" spans="1:2" ht="15" hidden="1" customHeight="1" x14ac:dyDescent="0.3">
      <c r="A40"/>
      <c r="B40"/>
    </row>
    <row r="41" spans="1:2" ht="15" hidden="1" customHeight="1" x14ac:dyDescent="0.3">
      <c r="A41"/>
      <c r="B41"/>
    </row>
    <row r="42" spans="1:2" ht="15" hidden="1" customHeight="1" x14ac:dyDescent="0.3">
      <c r="A42"/>
      <c r="B42"/>
    </row>
    <row r="43" spans="1:2" ht="15" hidden="1" customHeight="1" x14ac:dyDescent="0.3">
      <c r="A43"/>
      <c r="B43"/>
    </row>
    <row r="44" spans="1:2" ht="15" hidden="1" customHeight="1" x14ac:dyDescent="0.3">
      <c r="A44"/>
      <c r="B44"/>
    </row>
    <row r="45" spans="1:2" ht="15" hidden="1" customHeight="1" x14ac:dyDescent="0.3">
      <c r="A45"/>
      <c r="B45"/>
    </row>
    <row r="46" spans="1:2" ht="15" hidden="1" customHeight="1" x14ac:dyDescent="0.3">
      <c r="A46"/>
      <c r="B46"/>
    </row>
    <row r="47" spans="1:2" ht="15" hidden="1" customHeight="1" x14ac:dyDescent="0.3">
      <c r="A47"/>
      <c r="B47"/>
    </row>
    <row r="48" spans="1:2" ht="15" hidden="1" customHeight="1" x14ac:dyDescent="0.3">
      <c r="A48"/>
      <c r="B48"/>
    </row>
    <row r="49" spans="1:2" ht="15" hidden="1" customHeight="1" x14ac:dyDescent="0.3">
      <c r="A49"/>
      <c r="B49"/>
    </row>
    <row r="50" spans="1:2" ht="15" hidden="1" customHeight="1" x14ac:dyDescent="0.3">
      <c r="A50"/>
      <c r="B50"/>
    </row>
    <row r="51" spans="1:2" ht="15" hidden="1" customHeight="1" x14ac:dyDescent="0.3">
      <c r="A51"/>
      <c r="B51"/>
    </row>
    <row r="52" spans="1:2" ht="15" hidden="1" customHeight="1" x14ac:dyDescent="0.3">
      <c r="A52"/>
      <c r="B52"/>
    </row>
    <row r="53" spans="1:2" ht="15" hidden="1" customHeight="1" x14ac:dyDescent="0.3">
      <c r="A53"/>
      <c r="B53"/>
    </row>
    <row r="54" spans="1:2" ht="15" hidden="1" customHeight="1" x14ac:dyDescent="0.3">
      <c r="A54"/>
      <c r="B54"/>
    </row>
    <row r="55" spans="1:2" ht="15" hidden="1" customHeight="1" x14ac:dyDescent="0.3">
      <c r="A55"/>
      <c r="B55"/>
    </row>
    <row r="56" spans="1:2" ht="15" hidden="1" customHeight="1" x14ac:dyDescent="0.3">
      <c r="A56"/>
      <c r="B56"/>
    </row>
    <row r="57" spans="1:2" ht="15" hidden="1" customHeight="1" x14ac:dyDescent="0.3">
      <c r="A57"/>
      <c r="B57"/>
    </row>
    <row r="58" spans="1:2" ht="15" hidden="1" customHeight="1" x14ac:dyDescent="0.3">
      <c r="A58"/>
      <c r="B58"/>
    </row>
    <row r="59" spans="1:2" ht="15" hidden="1" customHeight="1" x14ac:dyDescent="0.3">
      <c r="A59"/>
      <c r="B59"/>
    </row>
    <row r="60" spans="1:2" ht="15" hidden="1" customHeight="1" x14ac:dyDescent="0.3">
      <c r="A60"/>
      <c r="B60"/>
    </row>
    <row r="61" spans="1:2" ht="15" hidden="1" customHeight="1" x14ac:dyDescent="0.3">
      <c r="A61"/>
      <c r="B61"/>
    </row>
    <row r="62" spans="1:2" ht="15" hidden="1" customHeight="1" x14ac:dyDescent="0.3">
      <c r="A62"/>
      <c r="B62"/>
    </row>
    <row r="63" spans="1:2" ht="15" hidden="1" customHeight="1" x14ac:dyDescent="0.3">
      <c r="A63"/>
      <c r="B63"/>
    </row>
    <row r="64" spans="1:2" ht="15" hidden="1" customHeight="1" x14ac:dyDescent="0.3">
      <c r="A64"/>
      <c r="B64"/>
    </row>
    <row r="65" spans="1:2" ht="15" hidden="1" customHeight="1" x14ac:dyDescent="0.3">
      <c r="A65"/>
      <c r="B65"/>
    </row>
    <row r="66" spans="1:2" ht="15" hidden="1" customHeight="1" x14ac:dyDescent="0.3">
      <c r="A66"/>
      <c r="B66"/>
    </row>
    <row r="67" spans="1:2" ht="15" hidden="1" customHeight="1" x14ac:dyDescent="0.3">
      <c r="A67"/>
      <c r="B67"/>
    </row>
    <row r="68" spans="1:2" ht="15" hidden="1" customHeight="1" x14ac:dyDescent="0.3">
      <c r="A68"/>
      <c r="B68"/>
    </row>
    <row r="69" spans="1:2" ht="15" hidden="1" customHeight="1" x14ac:dyDescent="0.3">
      <c r="A69"/>
      <c r="B69"/>
    </row>
    <row r="70" spans="1:2" ht="15" hidden="1" customHeight="1" x14ac:dyDescent="0.3">
      <c r="A70"/>
      <c r="B70"/>
    </row>
    <row r="71" spans="1:2" ht="15" hidden="1" customHeight="1" x14ac:dyDescent="0.3">
      <c r="A71"/>
      <c r="B71"/>
    </row>
    <row r="72" spans="1:2" ht="15" hidden="1" customHeight="1" x14ac:dyDescent="0.3">
      <c r="A72"/>
      <c r="B72"/>
    </row>
    <row r="73" spans="1:2" ht="15" hidden="1" customHeight="1" x14ac:dyDescent="0.3">
      <c r="A73"/>
      <c r="B73"/>
    </row>
    <row r="74" spans="1:2" ht="15" hidden="1" customHeight="1" x14ac:dyDescent="0.3">
      <c r="A74"/>
      <c r="B74"/>
    </row>
    <row r="75" spans="1:2" ht="15" hidden="1" customHeight="1" x14ac:dyDescent="0.3">
      <c r="A75"/>
      <c r="B75"/>
    </row>
    <row r="76" spans="1:2" ht="15" hidden="1" customHeight="1" x14ac:dyDescent="0.3">
      <c r="A76"/>
      <c r="B76"/>
    </row>
    <row r="77" spans="1:2" ht="15" hidden="1" customHeight="1" x14ac:dyDescent="0.3">
      <c r="A77"/>
      <c r="B77"/>
    </row>
    <row r="78" spans="1:2" ht="15" hidden="1" customHeight="1" x14ac:dyDescent="0.3">
      <c r="A78"/>
      <c r="B78"/>
    </row>
    <row r="79" spans="1:2" ht="15" hidden="1" customHeight="1" x14ac:dyDescent="0.3">
      <c r="A79"/>
      <c r="B79"/>
    </row>
    <row r="80" spans="1:2" ht="15" hidden="1" customHeight="1" x14ac:dyDescent="0.3">
      <c r="A80"/>
      <c r="B80"/>
    </row>
    <row r="81" spans="1:2" ht="15" hidden="1" customHeight="1" x14ac:dyDescent="0.3">
      <c r="A81"/>
      <c r="B81"/>
    </row>
    <row r="82" spans="1:2" ht="15" hidden="1" customHeight="1" x14ac:dyDescent="0.3">
      <c r="A82"/>
      <c r="B82"/>
    </row>
    <row r="83" spans="1:2" ht="15" hidden="1" customHeight="1" x14ac:dyDescent="0.3">
      <c r="A83"/>
      <c r="B83"/>
    </row>
    <row r="84" spans="1:2" ht="15" hidden="1" customHeight="1" x14ac:dyDescent="0.3">
      <c r="A84"/>
      <c r="B84"/>
    </row>
    <row r="85" spans="1:2" ht="15" hidden="1" customHeight="1" x14ac:dyDescent="0.3">
      <c r="A85"/>
      <c r="B85"/>
    </row>
    <row r="86" spans="1:2" ht="15" hidden="1" customHeight="1" x14ac:dyDescent="0.3">
      <c r="A86"/>
      <c r="B86"/>
    </row>
    <row r="87" spans="1:2" ht="15" hidden="1" customHeight="1" x14ac:dyDescent="0.3">
      <c r="A87"/>
      <c r="B87"/>
    </row>
    <row r="88" spans="1:2" ht="15" hidden="1" customHeight="1" x14ac:dyDescent="0.3">
      <c r="A88"/>
      <c r="B88"/>
    </row>
    <row r="89" spans="1:2" ht="15" hidden="1" customHeight="1" x14ac:dyDescent="0.3">
      <c r="A89"/>
      <c r="B89"/>
    </row>
    <row r="90" spans="1:2" ht="15" hidden="1" customHeight="1" x14ac:dyDescent="0.3">
      <c r="A90"/>
      <c r="B90"/>
    </row>
    <row r="91" spans="1:2" ht="15" hidden="1" customHeight="1" x14ac:dyDescent="0.3">
      <c r="A91"/>
      <c r="B91"/>
    </row>
    <row r="92" spans="1:2" ht="15" hidden="1" customHeight="1" x14ac:dyDescent="0.3">
      <c r="A92"/>
      <c r="B92"/>
    </row>
    <row r="93" spans="1:2" ht="15" hidden="1" customHeight="1" x14ac:dyDescent="0.3">
      <c r="A93"/>
      <c r="B93"/>
    </row>
    <row r="94" spans="1:2" ht="15" hidden="1" customHeight="1" x14ac:dyDescent="0.3">
      <c r="A94"/>
      <c r="B94"/>
    </row>
    <row r="95" spans="1:2" ht="15" hidden="1" customHeight="1" x14ac:dyDescent="0.3">
      <c r="A95"/>
      <c r="B95"/>
    </row>
    <row r="96" spans="1:2" ht="15" hidden="1" customHeight="1" x14ac:dyDescent="0.3">
      <c r="A96"/>
      <c r="B96"/>
    </row>
    <row r="97" spans="1:2" ht="15" hidden="1" customHeight="1" x14ac:dyDescent="0.3">
      <c r="A97"/>
      <c r="B97"/>
    </row>
    <row r="98" spans="1:2" ht="15" hidden="1" customHeight="1" x14ac:dyDescent="0.3">
      <c r="A98"/>
      <c r="B98"/>
    </row>
    <row r="99" spans="1:2" ht="15" hidden="1" customHeight="1" x14ac:dyDescent="0.3">
      <c r="A99"/>
      <c r="B99"/>
    </row>
    <row r="100" spans="1:2" ht="15" hidden="1" customHeight="1" x14ac:dyDescent="0.3">
      <c r="A100"/>
      <c r="B100"/>
    </row>
    <row r="101" spans="1:2" ht="15" hidden="1" customHeight="1" x14ac:dyDescent="0.3">
      <c r="A101"/>
      <c r="B101"/>
    </row>
    <row r="102" spans="1:2" ht="15" hidden="1" customHeight="1" x14ac:dyDescent="0.3">
      <c r="A102"/>
      <c r="B102"/>
    </row>
    <row r="103" spans="1:2" ht="15" hidden="1" customHeight="1" x14ac:dyDescent="0.3">
      <c r="A103"/>
      <c r="B103"/>
    </row>
    <row r="104" spans="1:2" ht="15" hidden="1" customHeight="1" x14ac:dyDescent="0.3">
      <c r="A104"/>
      <c r="B104"/>
    </row>
    <row r="105" spans="1:2" ht="15" hidden="1" customHeight="1" x14ac:dyDescent="0.3">
      <c r="A105"/>
      <c r="B105"/>
    </row>
    <row r="106" spans="1:2" ht="15" hidden="1" customHeight="1" x14ac:dyDescent="0.3">
      <c r="A106"/>
      <c r="B106"/>
    </row>
    <row r="107" spans="1:2" ht="15" hidden="1" customHeight="1" x14ac:dyDescent="0.3">
      <c r="A107"/>
      <c r="B107"/>
    </row>
    <row r="108" spans="1:2" ht="15" hidden="1" customHeight="1" x14ac:dyDescent="0.3">
      <c r="A108"/>
      <c r="B108"/>
    </row>
    <row r="109" spans="1:2" ht="15" hidden="1" customHeight="1" x14ac:dyDescent="0.3">
      <c r="A109"/>
      <c r="B109"/>
    </row>
    <row r="110" spans="1:2" ht="15" hidden="1" customHeight="1" x14ac:dyDescent="0.3">
      <c r="A110"/>
      <c r="B110"/>
    </row>
    <row r="111" spans="1:2" ht="15" hidden="1" customHeight="1" x14ac:dyDescent="0.3">
      <c r="A111"/>
      <c r="B111"/>
    </row>
    <row r="112" spans="1:2" ht="15" hidden="1" customHeight="1" x14ac:dyDescent="0.3">
      <c r="A112"/>
      <c r="B112"/>
    </row>
    <row r="113" spans="1:2" ht="15" hidden="1" customHeight="1" x14ac:dyDescent="0.3">
      <c r="A113"/>
      <c r="B113"/>
    </row>
    <row r="114" spans="1:2" ht="15" hidden="1" customHeight="1" x14ac:dyDescent="0.3">
      <c r="A114"/>
      <c r="B114"/>
    </row>
    <row r="115" spans="1:2" ht="15" hidden="1" customHeight="1" x14ac:dyDescent="0.3">
      <c r="A115"/>
      <c r="B115"/>
    </row>
    <row r="116" spans="1:2" ht="15" hidden="1" customHeight="1" x14ac:dyDescent="0.3">
      <c r="A116"/>
      <c r="B116"/>
    </row>
    <row r="117" spans="1:2" ht="15" hidden="1" customHeight="1" x14ac:dyDescent="0.3">
      <c r="A117"/>
      <c r="B117"/>
    </row>
    <row r="118" spans="1:2" ht="15" hidden="1" customHeight="1" x14ac:dyDescent="0.3">
      <c r="A118"/>
      <c r="B118"/>
    </row>
    <row r="119" spans="1:2" ht="15" hidden="1" customHeight="1" x14ac:dyDescent="0.3">
      <c r="A119"/>
      <c r="B119"/>
    </row>
    <row r="120" spans="1:2" ht="15" hidden="1" customHeight="1" x14ac:dyDescent="0.3">
      <c r="A120"/>
      <c r="B120"/>
    </row>
    <row r="121" spans="1:2" ht="15" hidden="1" customHeight="1" x14ac:dyDescent="0.3">
      <c r="A121"/>
      <c r="B121"/>
    </row>
    <row r="122" spans="1:2" ht="15" hidden="1" customHeight="1" x14ac:dyDescent="0.3">
      <c r="A122"/>
      <c r="B122"/>
    </row>
    <row r="123" spans="1:2" ht="15" hidden="1" customHeight="1" x14ac:dyDescent="0.3">
      <c r="A123"/>
      <c r="B123"/>
    </row>
    <row r="124" spans="1:2" ht="15" hidden="1" customHeight="1" x14ac:dyDescent="0.3">
      <c r="A124"/>
      <c r="B124"/>
    </row>
    <row r="125" spans="1:2" ht="15" hidden="1" customHeight="1" x14ac:dyDescent="0.3">
      <c r="A125"/>
      <c r="B125"/>
    </row>
    <row r="126" spans="1:2" ht="15" hidden="1" customHeight="1" x14ac:dyDescent="0.3">
      <c r="A126"/>
      <c r="B126"/>
    </row>
    <row r="127" spans="1:2" ht="15" hidden="1" customHeight="1" x14ac:dyDescent="0.3">
      <c r="A127"/>
      <c r="B127"/>
    </row>
    <row r="128" spans="1:2" ht="15" hidden="1" customHeight="1" x14ac:dyDescent="0.3">
      <c r="A128"/>
      <c r="B128"/>
    </row>
    <row r="129" spans="1:2" ht="15" hidden="1" customHeight="1" x14ac:dyDescent="0.3">
      <c r="A129"/>
      <c r="B129"/>
    </row>
    <row r="130" spans="1:2" ht="15" hidden="1" customHeight="1" x14ac:dyDescent="0.3">
      <c r="A130"/>
      <c r="B130"/>
    </row>
    <row r="131" spans="1:2" ht="15" hidden="1" customHeight="1" x14ac:dyDescent="0.3">
      <c r="A131"/>
      <c r="B131"/>
    </row>
    <row r="132" spans="1:2" ht="15" hidden="1" customHeight="1" x14ac:dyDescent="0.3">
      <c r="A132"/>
      <c r="B132"/>
    </row>
    <row r="133" spans="1:2" ht="15" hidden="1" customHeight="1" x14ac:dyDescent="0.3">
      <c r="A133"/>
      <c r="B133"/>
    </row>
    <row r="134" spans="1:2" ht="15" hidden="1" customHeight="1" x14ac:dyDescent="0.3">
      <c r="A134"/>
      <c r="B134"/>
    </row>
    <row r="135" spans="1:2" ht="15" hidden="1" customHeight="1" x14ac:dyDescent="0.3">
      <c r="A135"/>
      <c r="B135"/>
    </row>
    <row r="136" spans="1:2" ht="15" hidden="1" customHeight="1" x14ac:dyDescent="0.3">
      <c r="A136"/>
      <c r="B136"/>
    </row>
    <row r="137" spans="1:2" ht="15" hidden="1" customHeight="1" x14ac:dyDescent="0.3">
      <c r="A137"/>
      <c r="B137"/>
    </row>
    <row r="138" spans="1:2" ht="15" hidden="1" customHeight="1" x14ac:dyDescent="0.3">
      <c r="A138"/>
      <c r="B138"/>
    </row>
    <row r="139" spans="1:2" ht="15" hidden="1" customHeight="1" x14ac:dyDescent="0.3">
      <c r="A139"/>
      <c r="B139"/>
    </row>
    <row r="140" spans="1:2" ht="15" hidden="1" customHeight="1" x14ac:dyDescent="0.3">
      <c r="A140"/>
      <c r="B140"/>
    </row>
    <row r="141" spans="1:2" ht="15" hidden="1" customHeight="1" x14ac:dyDescent="0.3">
      <c r="A141"/>
      <c r="B141"/>
    </row>
    <row r="142" spans="1:2" ht="15" hidden="1" customHeight="1" x14ac:dyDescent="0.3">
      <c r="A142"/>
      <c r="B142"/>
    </row>
    <row r="143" spans="1:2" ht="15" hidden="1" customHeight="1" x14ac:dyDescent="0.3">
      <c r="A143"/>
      <c r="B143"/>
    </row>
    <row r="144" spans="1:2" ht="15" hidden="1" customHeight="1" x14ac:dyDescent="0.3">
      <c r="A144"/>
      <c r="B144"/>
    </row>
    <row r="145" spans="1:2" ht="15" hidden="1" customHeight="1" x14ac:dyDescent="0.3">
      <c r="A145"/>
      <c r="B145"/>
    </row>
    <row r="146" spans="1:2" ht="15" hidden="1" customHeight="1" x14ac:dyDescent="0.3">
      <c r="A146"/>
      <c r="B146"/>
    </row>
    <row r="147" spans="1:2" ht="15" hidden="1" customHeight="1" x14ac:dyDescent="0.3">
      <c r="A147"/>
      <c r="B147"/>
    </row>
    <row r="148" spans="1:2" ht="15" hidden="1" customHeight="1" x14ac:dyDescent="0.3">
      <c r="A148"/>
      <c r="B148"/>
    </row>
    <row r="149" spans="1:2" ht="15" hidden="1" customHeight="1" x14ac:dyDescent="0.3">
      <c r="A149"/>
      <c r="B149"/>
    </row>
    <row r="150" spans="1:2" ht="15" hidden="1" customHeight="1" x14ac:dyDescent="0.3">
      <c r="A150"/>
      <c r="B150"/>
    </row>
    <row r="151" spans="1:2" ht="15" hidden="1" customHeight="1" x14ac:dyDescent="0.3">
      <c r="A151"/>
      <c r="B151"/>
    </row>
    <row r="152" spans="1:2" ht="15" hidden="1" customHeight="1" x14ac:dyDescent="0.3">
      <c r="A152"/>
      <c r="B152"/>
    </row>
    <row r="153" spans="1:2" ht="15" hidden="1" customHeight="1" x14ac:dyDescent="0.3">
      <c r="A153"/>
      <c r="B153"/>
    </row>
    <row r="154" spans="1:2" ht="15" hidden="1" customHeight="1" x14ac:dyDescent="0.3">
      <c r="A154"/>
      <c r="B154"/>
    </row>
    <row r="155" spans="1:2" ht="15" hidden="1" customHeight="1" x14ac:dyDescent="0.3">
      <c r="A155"/>
      <c r="B155"/>
    </row>
    <row r="156" spans="1:2" ht="15" hidden="1" customHeight="1" x14ac:dyDescent="0.3">
      <c r="A156"/>
      <c r="B156"/>
    </row>
    <row r="157" spans="1:2" ht="15" hidden="1" customHeight="1" x14ac:dyDescent="0.3">
      <c r="A157"/>
      <c r="B157"/>
    </row>
    <row r="158" spans="1:2" ht="15" hidden="1" customHeight="1" x14ac:dyDescent="0.3">
      <c r="A158"/>
      <c r="B158"/>
    </row>
    <row r="159" spans="1:2" ht="15" hidden="1" customHeight="1" x14ac:dyDescent="0.3">
      <c r="A159"/>
      <c r="B159"/>
    </row>
    <row r="160" spans="1:2" ht="15" hidden="1" customHeight="1" x14ac:dyDescent="0.3">
      <c r="A160"/>
      <c r="B160"/>
    </row>
    <row r="161" spans="1:2" ht="15" hidden="1" customHeight="1" x14ac:dyDescent="0.3">
      <c r="A161"/>
      <c r="B161"/>
    </row>
    <row r="162" spans="1:2" ht="15" hidden="1" customHeight="1" x14ac:dyDescent="0.3">
      <c r="A162"/>
      <c r="B162"/>
    </row>
    <row r="163" spans="1:2" ht="15" hidden="1" customHeight="1" x14ac:dyDescent="0.3">
      <c r="A163"/>
      <c r="B163"/>
    </row>
    <row r="164" spans="1:2" ht="15" hidden="1" customHeight="1" x14ac:dyDescent="0.3">
      <c r="A164"/>
      <c r="B164"/>
    </row>
    <row r="165" spans="1:2" ht="15" hidden="1" customHeight="1" x14ac:dyDescent="0.3">
      <c r="A165"/>
      <c r="B165"/>
    </row>
    <row r="166" spans="1:2" ht="15" hidden="1" customHeight="1" x14ac:dyDescent="0.3">
      <c r="A166"/>
      <c r="B166"/>
    </row>
    <row r="167" spans="1:2" ht="15" hidden="1" customHeight="1" x14ac:dyDescent="0.3">
      <c r="A167"/>
      <c r="B167"/>
    </row>
    <row r="168" spans="1:2" ht="15" hidden="1" customHeight="1" x14ac:dyDescent="0.3">
      <c r="A168"/>
      <c r="B168"/>
    </row>
    <row r="169" spans="1:2" ht="15" hidden="1" customHeight="1" x14ac:dyDescent="0.3">
      <c r="A169"/>
      <c r="B169"/>
    </row>
    <row r="170" spans="1:2" ht="15" hidden="1" customHeight="1" x14ac:dyDescent="0.3">
      <c r="A170"/>
      <c r="B170"/>
    </row>
    <row r="171" spans="1:2" ht="15" hidden="1" customHeight="1" x14ac:dyDescent="0.3">
      <c r="A171"/>
      <c r="B171"/>
    </row>
    <row r="172" spans="1:2" ht="15" hidden="1" customHeight="1" x14ac:dyDescent="0.3">
      <c r="A172"/>
      <c r="B172"/>
    </row>
    <row r="173" spans="1:2" ht="15" hidden="1" customHeight="1" x14ac:dyDescent="0.3">
      <c r="A173"/>
      <c r="B173"/>
    </row>
    <row r="174" spans="1:2" ht="15" hidden="1" customHeight="1" x14ac:dyDescent="0.3">
      <c r="A174"/>
      <c r="B174"/>
    </row>
    <row r="175" spans="1:2" ht="15" hidden="1" customHeight="1" x14ac:dyDescent="0.3">
      <c r="A175"/>
      <c r="B175"/>
    </row>
    <row r="176" spans="1:2" ht="15" hidden="1" customHeight="1" x14ac:dyDescent="0.3">
      <c r="A176"/>
      <c r="B176"/>
    </row>
    <row r="177" spans="1:2" ht="15" hidden="1" customHeight="1" x14ac:dyDescent="0.3">
      <c r="A177"/>
      <c r="B177"/>
    </row>
    <row r="178" spans="1:2" ht="15" hidden="1" customHeight="1" x14ac:dyDescent="0.3">
      <c r="A178"/>
      <c r="B178"/>
    </row>
    <row r="179" spans="1:2" ht="15" hidden="1" customHeight="1" x14ac:dyDescent="0.3">
      <c r="A179"/>
      <c r="B179"/>
    </row>
    <row r="180" spans="1:2" ht="15" hidden="1" customHeight="1" x14ac:dyDescent="0.3">
      <c r="A180"/>
      <c r="B180"/>
    </row>
    <row r="181" spans="1:2" ht="15" hidden="1" customHeight="1" x14ac:dyDescent="0.3">
      <c r="A181"/>
      <c r="B181"/>
    </row>
    <row r="182" spans="1:2" ht="15" hidden="1" customHeight="1" x14ac:dyDescent="0.3">
      <c r="A182"/>
      <c r="B182"/>
    </row>
    <row r="183" spans="1:2" ht="15" hidden="1" customHeight="1" x14ac:dyDescent="0.3">
      <c r="A183"/>
      <c r="B183"/>
    </row>
    <row r="184" spans="1:2" ht="15" hidden="1" customHeight="1" x14ac:dyDescent="0.3">
      <c r="A184"/>
      <c r="B184"/>
    </row>
    <row r="185" spans="1:2" s="236" customFormat="1" ht="9.9" hidden="1" customHeight="1" x14ac:dyDescent="0.3"/>
    <row r="186" spans="1:2" ht="12.75" customHeight="1" x14ac:dyDescent="0.3">
      <c r="A186" s="374" t="s">
        <v>411</v>
      </c>
      <c r="B186" s="374" t="s">
        <v>412</v>
      </c>
    </row>
    <row r="187" spans="1:2" ht="12.75" customHeight="1" x14ac:dyDescent="0.3">
      <c r="A187" s="374" t="s">
        <v>413</v>
      </c>
      <c r="B187" s="375" t="s">
        <v>414</v>
      </c>
    </row>
    <row r="188" spans="1:2" ht="12.75" customHeight="1" x14ac:dyDescent="0.3">
      <c r="A188" s="374" t="s">
        <v>415</v>
      </c>
      <c r="B188" s="376"/>
    </row>
    <row r="189" spans="1:2" ht="12.75" customHeight="1" x14ac:dyDescent="0.3">
      <c r="A189" s="374" t="s">
        <v>416</v>
      </c>
      <c r="B189" s="376"/>
    </row>
    <row r="190" spans="1:2" ht="12.75" customHeight="1" x14ac:dyDescent="0.3">
      <c r="A190" s="377" t="s">
        <v>417</v>
      </c>
      <c r="B190" s="378"/>
    </row>
    <row r="191" spans="1:2" ht="15" customHeight="1" x14ac:dyDescent="0.3">
      <c r="A191" s="243">
        <v>8110</v>
      </c>
      <c r="B191" s="244">
        <v>715500985.84000003</v>
      </c>
    </row>
    <row r="192" spans="1:2" ht="12.75" customHeight="1" outlineLevel="1" x14ac:dyDescent="0.3">
      <c r="A192" s="245" t="s">
        <v>418</v>
      </c>
      <c r="B192" s="246">
        <v>715500985.84000003</v>
      </c>
    </row>
    <row r="193" spans="1:5" ht="54" customHeight="1" outlineLevel="2" x14ac:dyDescent="0.3">
      <c r="A193" s="485" t="s">
        <v>419</v>
      </c>
      <c r="B193" s="486">
        <v>15076236.66</v>
      </c>
      <c r="E193" s="561">
        <f>B193+'7210(12 мес)'!D193-'7210(12 мес)'!D199-'7210(12 мес)'!D216-'7210(12 мес)'!D225-'7210(12 мес)'!D226</f>
        <v>16507892.515140001</v>
      </c>
    </row>
    <row r="194" spans="1:5" ht="34.5" customHeight="1" outlineLevel="3" x14ac:dyDescent="0.3">
      <c r="A194" s="249" t="s">
        <v>420</v>
      </c>
      <c r="B194" s="250">
        <v>15076236.66</v>
      </c>
    </row>
    <row r="195" spans="1:5" ht="12" customHeight="1" outlineLevel="4" x14ac:dyDescent="0.3">
      <c r="A195" s="251" t="s">
        <v>421</v>
      </c>
      <c r="B195" s="252"/>
    </row>
    <row r="196" spans="1:5" ht="23.25" customHeight="1" outlineLevel="4" x14ac:dyDescent="0.3">
      <c r="A196" s="251" t="s">
        <v>422</v>
      </c>
      <c r="B196" s="253">
        <v>201887.49</v>
      </c>
      <c r="C196" t="s">
        <v>556</v>
      </c>
    </row>
    <row r="197" spans="1:5" ht="23.25" customHeight="1" outlineLevel="4" x14ac:dyDescent="0.3">
      <c r="A197" s="251" t="s">
        <v>423</v>
      </c>
      <c r="B197" s="253">
        <v>43856.14</v>
      </c>
    </row>
    <row r="198" spans="1:5" ht="23.25" customHeight="1" outlineLevel="4" x14ac:dyDescent="0.3">
      <c r="A198" s="251" t="s">
        <v>424</v>
      </c>
      <c r="B198" s="253">
        <v>133830.28</v>
      </c>
    </row>
    <row r="199" spans="1:5" ht="12" customHeight="1" outlineLevel="4" x14ac:dyDescent="0.3">
      <c r="A199" s="251" t="s">
        <v>426</v>
      </c>
      <c r="B199" s="253">
        <v>5973.21</v>
      </c>
      <c r="C199" s="343" t="s">
        <v>32</v>
      </c>
    </row>
    <row r="200" spans="1:5" ht="12" customHeight="1" outlineLevel="4" x14ac:dyDescent="0.3">
      <c r="A200" s="251" t="s">
        <v>427</v>
      </c>
      <c r="B200" s="253">
        <v>1078.95</v>
      </c>
      <c r="C200" t="s">
        <v>4</v>
      </c>
    </row>
    <row r="201" spans="1:5" ht="12" customHeight="1" outlineLevel="4" x14ac:dyDescent="0.3">
      <c r="A201" s="251" t="s">
        <v>428</v>
      </c>
      <c r="B201" s="253">
        <v>700571.55</v>
      </c>
      <c r="C201" t="s">
        <v>559</v>
      </c>
    </row>
    <row r="202" spans="1:5" ht="12" customHeight="1" outlineLevel="4" x14ac:dyDescent="0.3">
      <c r="A202" s="251" t="s">
        <v>429</v>
      </c>
      <c r="B202" s="253">
        <v>56481.440000000002</v>
      </c>
    </row>
    <row r="203" spans="1:5" ht="23.25" customHeight="1" outlineLevel="4" x14ac:dyDescent="0.3">
      <c r="A203" s="251" t="s">
        <v>430</v>
      </c>
      <c r="B203" s="253">
        <v>10382.52</v>
      </c>
      <c r="C203" t="s">
        <v>4</v>
      </c>
    </row>
    <row r="204" spans="1:5" ht="12" customHeight="1" outlineLevel="4" x14ac:dyDescent="0.3">
      <c r="A204" s="251" t="s">
        <v>431</v>
      </c>
      <c r="B204" s="253">
        <v>1392.78</v>
      </c>
      <c r="C204" t="s">
        <v>4</v>
      </c>
    </row>
    <row r="205" spans="1:5" ht="23.25" customHeight="1" outlineLevel="4" x14ac:dyDescent="0.3">
      <c r="A205" s="251" t="s">
        <v>432</v>
      </c>
      <c r="B205" s="253">
        <v>15162.65</v>
      </c>
      <c r="C205" t="s">
        <v>4</v>
      </c>
    </row>
    <row r="206" spans="1:5" ht="23.25" customHeight="1" outlineLevel="4" x14ac:dyDescent="0.3">
      <c r="A206" s="251" t="s">
        <v>433</v>
      </c>
      <c r="B206" s="253">
        <v>11060.3</v>
      </c>
      <c r="C206" t="s">
        <v>4</v>
      </c>
    </row>
    <row r="207" spans="1:5" ht="23.25" customHeight="1" outlineLevel="4" x14ac:dyDescent="0.3">
      <c r="A207" s="251" t="s">
        <v>434</v>
      </c>
      <c r="B207" s="253">
        <v>4413.34</v>
      </c>
      <c r="C207" t="s">
        <v>4</v>
      </c>
    </row>
    <row r="208" spans="1:5" ht="23.25" customHeight="1" outlineLevel="4" x14ac:dyDescent="0.3">
      <c r="A208" s="251" t="s">
        <v>435</v>
      </c>
      <c r="B208" s="253">
        <v>9902.8700000000008</v>
      </c>
      <c r="C208" t="s">
        <v>4</v>
      </c>
    </row>
    <row r="209" spans="1:6" ht="12" customHeight="1" outlineLevel="4" x14ac:dyDescent="0.3">
      <c r="A209" s="251" t="s">
        <v>436</v>
      </c>
      <c r="B209" s="253">
        <v>12680.23</v>
      </c>
      <c r="C209" t="s">
        <v>4</v>
      </c>
    </row>
    <row r="210" spans="1:6" ht="12" customHeight="1" outlineLevel="4" x14ac:dyDescent="0.3">
      <c r="A210" s="251" t="s">
        <v>437</v>
      </c>
      <c r="B210" s="253">
        <v>8456911.4000000004</v>
      </c>
      <c r="C210" t="s">
        <v>15</v>
      </c>
      <c r="F210" s="561">
        <f>B210+B262+B309+B368+B432+'7210(12 мес)'!B199+'8310 (12 мес)'!F16+'8310 (12 мес)'!F46+'8310 (12 мес)'!F75</f>
        <v>204845700</v>
      </c>
    </row>
    <row r="211" spans="1:6" ht="23.25" customHeight="1" outlineLevel="4" x14ac:dyDescent="0.3">
      <c r="A211" s="251" t="s">
        <v>438</v>
      </c>
      <c r="B211" s="253">
        <v>411557.03</v>
      </c>
    </row>
    <row r="212" spans="1:6" ht="23.25" customHeight="1" outlineLevel="4" x14ac:dyDescent="0.3">
      <c r="A212" s="251" t="s">
        <v>439</v>
      </c>
      <c r="B212" s="253">
        <v>59393.07</v>
      </c>
    </row>
    <row r="213" spans="1:6" ht="12" customHeight="1" outlineLevel="4" x14ac:dyDescent="0.3">
      <c r="A213" s="251" t="s">
        <v>440</v>
      </c>
      <c r="B213" s="253">
        <v>34832.620000000003</v>
      </c>
      <c r="C213" t="s">
        <v>4</v>
      </c>
    </row>
    <row r="214" spans="1:6" ht="12" customHeight="1" outlineLevel="4" x14ac:dyDescent="0.3">
      <c r="A214" s="251" t="s">
        <v>441</v>
      </c>
      <c r="B214" s="253">
        <v>7656.12</v>
      </c>
      <c r="C214" t="s">
        <v>4</v>
      </c>
    </row>
    <row r="215" spans="1:6" ht="34.5" customHeight="1" outlineLevel="4" x14ac:dyDescent="0.3">
      <c r="A215" s="251" t="s">
        <v>442</v>
      </c>
      <c r="B215" s="253">
        <v>34317.75</v>
      </c>
      <c r="C215" t="s">
        <v>4</v>
      </c>
    </row>
    <row r="216" spans="1:6" ht="34.5" customHeight="1" outlineLevel="4" x14ac:dyDescent="0.3">
      <c r="A216" s="251" t="s">
        <v>443</v>
      </c>
      <c r="B216" s="253">
        <v>22747.07</v>
      </c>
      <c r="C216" t="s">
        <v>561</v>
      </c>
    </row>
    <row r="217" spans="1:6" ht="34.5" customHeight="1" outlineLevel="4" x14ac:dyDescent="0.3">
      <c r="A217" s="251" t="s">
        <v>444</v>
      </c>
      <c r="B217" s="253">
        <v>49911.47</v>
      </c>
      <c r="C217" t="s">
        <v>4</v>
      </c>
    </row>
    <row r="218" spans="1:6" ht="34.5" customHeight="1" outlineLevel="4" x14ac:dyDescent="0.3">
      <c r="A218" s="251" t="s">
        <v>445</v>
      </c>
      <c r="B218" s="253">
        <v>277800</v>
      </c>
      <c r="C218" t="s">
        <v>559</v>
      </c>
    </row>
    <row r="219" spans="1:6" ht="12" customHeight="1" outlineLevel="4" x14ac:dyDescent="0.3">
      <c r="A219" s="251" t="s">
        <v>446</v>
      </c>
      <c r="B219" s="253">
        <v>6380.22</v>
      </c>
    </row>
    <row r="220" spans="1:6" ht="34.5" customHeight="1" outlineLevel="4" x14ac:dyDescent="0.3">
      <c r="A220" s="251" t="s">
        <v>17</v>
      </c>
      <c r="B220" s="253">
        <v>55453.49</v>
      </c>
      <c r="C220" t="s">
        <v>17</v>
      </c>
    </row>
    <row r="221" spans="1:6" ht="12" customHeight="1" outlineLevel="4" x14ac:dyDescent="0.3">
      <c r="A221" s="251" t="s">
        <v>447</v>
      </c>
      <c r="B221" s="253">
        <v>175591.76</v>
      </c>
      <c r="C221" t="s">
        <v>388</v>
      </c>
    </row>
    <row r="222" spans="1:6" ht="23.25" customHeight="1" outlineLevel="4" x14ac:dyDescent="0.3">
      <c r="A222" s="251" t="s">
        <v>449</v>
      </c>
      <c r="B222" s="253">
        <v>550000</v>
      </c>
    </row>
    <row r="223" spans="1:6" ht="12" customHeight="1" outlineLevel="4" x14ac:dyDescent="0.3">
      <c r="A223" s="251" t="s">
        <v>490</v>
      </c>
      <c r="B223" s="254">
        <v>63.95</v>
      </c>
    </row>
    <row r="224" spans="1:6" ht="23.25" customHeight="1" outlineLevel="4" x14ac:dyDescent="0.3">
      <c r="A224" s="251" t="s">
        <v>450</v>
      </c>
      <c r="B224" s="253">
        <v>92066.35</v>
      </c>
      <c r="C224" t="s">
        <v>4</v>
      </c>
    </row>
    <row r="225" spans="1:3" ht="23.25" customHeight="1" outlineLevel="4" x14ac:dyDescent="0.3">
      <c r="A225" s="251" t="s">
        <v>475</v>
      </c>
      <c r="B225" s="253">
        <v>15491.08</v>
      </c>
      <c r="C225" s="343" t="s">
        <v>32</v>
      </c>
    </row>
    <row r="226" spans="1:3" ht="23.25" customHeight="1" outlineLevel="4" x14ac:dyDescent="0.3">
      <c r="A226" s="251" t="s">
        <v>477</v>
      </c>
      <c r="B226" s="253">
        <v>2142.23</v>
      </c>
    </row>
    <row r="227" spans="1:3" ht="23.25" customHeight="1" outlineLevel="4" x14ac:dyDescent="0.3">
      <c r="A227" s="251" t="s">
        <v>453</v>
      </c>
      <c r="B227" s="253">
        <v>362516.65</v>
      </c>
    </row>
    <row r="228" spans="1:3" ht="23.25" customHeight="1" outlineLevel="4" x14ac:dyDescent="0.3">
      <c r="A228" s="251" t="s">
        <v>454</v>
      </c>
      <c r="B228" s="253">
        <v>1526860.48</v>
      </c>
    </row>
    <row r="229" spans="1:3" ht="23.25" customHeight="1" outlineLevel="4" x14ac:dyDescent="0.3">
      <c r="A229" s="251" t="s">
        <v>455</v>
      </c>
      <c r="B229" s="253">
        <v>267605.21999999997</v>
      </c>
      <c r="C229" t="s">
        <v>16</v>
      </c>
    </row>
    <row r="230" spans="1:3" ht="12" customHeight="1" outlineLevel="4" x14ac:dyDescent="0.3">
      <c r="A230" s="251" t="s">
        <v>456</v>
      </c>
      <c r="B230" s="253">
        <v>451490.87</v>
      </c>
      <c r="C230" t="s">
        <v>16</v>
      </c>
    </row>
    <row r="231" spans="1:3" ht="12" customHeight="1" outlineLevel="4" x14ac:dyDescent="0.3">
      <c r="A231" s="251" t="s">
        <v>457</v>
      </c>
      <c r="B231" s="253">
        <v>440917.65</v>
      </c>
      <c r="C231" t="s">
        <v>561</v>
      </c>
    </row>
    <row r="232" spans="1:3" ht="23.25" customHeight="1" outlineLevel="4" x14ac:dyDescent="0.3">
      <c r="A232" s="251" t="s">
        <v>458</v>
      </c>
      <c r="B232" s="253">
        <v>124513.21</v>
      </c>
      <c r="C232" t="s">
        <v>561</v>
      </c>
    </row>
    <row r="233" spans="1:3" ht="12" customHeight="1" outlineLevel="4" x14ac:dyDescent="0.3">
      <c r="A233" s="251" t="s">
        <v>459</v>
      </c>
      <c r="B233" s="254">
        <v>331.21</v>
      </c>
      <c r="C233" t="s">
        <v>561</v>
      </c>
    </row>
    <row r="234" spans="1:3" ht="23.25" customHeight="1" outlineLevel="4" x14ac:dyDescent="0.3">
      <c r="A234" s="251" t="s">
        <v>460</v>
      </c>
      <c r="B234" s="253">
        <v>113485.51</v>
      </c>
      <c r="C234" t="s">
        <v>561</v>
      </c>
    </row>
    <row r="235" spans="1:3" ht="23.25" customHeight="1" outlineLevel="4" x14ac:dyDescent="0.3">
      <c r="A235" s="251" t="s">
        <v>461</v>
      </c>
      <c r="B235" s="253">
        <v>4614.07</v>
      </c>
      <c r="C235" t="s">
        <v>561</v>
      </c>
    </row>
    <row r="236" spans="1:3" ht="12" customHeight="1" outlineLevel="4" x14ac:dyDescent="0.3">
      <c r="A236" s="251" t="s">
        <v>462</v>
      </c>
      <c r="B236" s="253">
        <v>3872.18</v>
      </c>
      <c r="C236" t="s">
        <v>4</v>
      </c>
    </row>
    <row r="237" spans="1:3" ht="34.5" customHeight="1" outlineLevel="4" x14ac:dyDescent="0.3">
      <c r="A237" s="251" t="s">
        <v>513</v>
      </c>
      <c r="B237" s="254">
        <v>94.76</v>
      </c>
      <c r="C237" t="s">
        <v>4</v>
      </c>
    </row>
    <row r="238" spans="1:3" ht="45.75" customHeight="1" outlineLevel="4" x14ac:dyDescent="0.3">
      <c r="A238" s="251" t="s">
        <v>486</v>
      </c>
      <c r="B238" s="254">
        <v>644.62</v>
      </c>
    </row>
    <row r="239" spans="1:3" ht="23.25" customHeight="1" outlineLevel="4" x14ac:dyDescent="0.3">
      <c r="A239" s="251" t="s">
        <v>463</v>
      </c>
      <c r="B239" s="253">
        <v>2334.4</v>
      </c>
      <c r="C239" t="s">
        <v>4</v>
      </c>
    </row>
    <row r="240" spans="1:3" ht="34.5" customHeight="1" outlineLevel="4" x14ac:dyDescent="0.3">
      <c r="A240" s="251" t="s">
        <v>464</v>
      </c>
      <c r="B240" s="253">
        <v>13747.85</v>
      </c>
      <c r="C240" t="s">
        <v>4</v>
      </c>
    </row>
    <row r="241" spans="1:5" ht="34.5" customHeight="1" outlineLevel="4" x14ac:dyDescent="0.3">
      <c r="A241" s="251" t="s">
        <v>465</v>
      </c>
      <c r="B241" s="253">
        <v>95643.54</v>
      </c>
      <c r="C241" t="s">
        <v>4</v>
      </c>
    </row>
    <row r="242" spans="1:5" ht="12" customHeight="1" outlineLevel="4" x14ac:dyDescent="0.3">
      <c r="A242" s="251" t="s">
        <v>466</v>
      </c>
      <c r="B242" s="253">
        <v>1685.46</v>
      </c>
      <c r="C242" t="s">
        <v>561</v>
      </c>
    </row>
    <row r="243" spans="1:5" ht="23.25" customHeight="1" outlineLevel="4" x14ac:dyDescent="0.3">
      <c r="A243" s="251" t="s">
        <v>516</v>
      </c>
      <c r="B243" s="253">
        <v>200000</v>
      </c>
    </row>
    <row r="244" spans="1:5" ht="34.5" customHeight="1" outlineLevel="4" x14ac:dyDescent="0.3">
      <c r="A244" s="251" t="s">
        <v>467</v>
      </c>
      <c r="B244" s="253">
        <v>4889.62</v>
      </c>
      <c r="C244" s="343" t="s">
        <v>32</v>
      </c>
    </row>
    <row r="245" spans="1:5" ht="34.5" customHeight="1" outlineLevel="4" x14ac:dyDescent="0.3">
      <c r="A245" s="251"/>
      <c r="B245" s="253">
        <f>B196+B200+B201+B203+B204+B205+B206+B207+B208+B209+B210+B213+B214+B215+B216+B217+B218+B220+B221+B224+B229+B230+B231+B232+B233+B234+B235+B236+B239+B240+B241</f>
        <v>11694376.42</v>
      </c>
    </row>
    <row r="246" spans="1:5" ht="36.75" customHeight="1" outlineLevel="2" x14ac:dyDescent="0.3">
      <c r="A246" s="485" t="s">
        <v>468</v>
      </c>
      <c r="B246" s="486">
        <v>28552976.27</v>
      </c>
      <c r="E246" s="561">
        <f>B246+'7210(12 мес)'!C193+'7310(12 мес)'!F6+'передач тепла'!Q60*1000+'7210(12 мес)'!G199+'7210(12 мес)'!G225+'7210(12 мес)'!G226+'7210(12 мес)'!G216</f>
        <v>81699962.042109996</v>
      </c>
    </row>
    <row r="247" spans="1:5" ht="23.25" customHeight="1" outlineLevel="3" x14ac:dyDescent="0.3">
      <c r="A247" s="249" t="s">
        <v>469</v>
      </c>
      <c r="B247" s="250">
        <v>28552976.27</v>
      </c>
    </row>
    <row r="248" spans="1:5" ht="12" customHeight="1" outlineLevel="4" x14ac:dyDescent="0.3">
      <c r="A248" s="251" t="s">
        <v>421</v>
      </c>
      <c r="B248" s="252"/>
    </row>
    <row r="249" spans="1:5" ht="34.5" customHeight="1" outlineLevel="4" x14ac:dyDescent="0.3">
      <c r="A249" s="251" t="s">
        <v>470</v>
      </c>
      <c r="B249" s="254">
        <v>169.39</v>
      </c>
      <c r="C249" t="s">
        <v>174</v>
      </c>
    </row>
    <row r="250" spans="1:5" ht="23.25" customHeight="1" outlineLevel="4" x14ac:dyDescent="0.3">
      <c r="A250" s="251" t="s">
        <v>422</v>
      </c>
      <c r="B250" s="253">
        <v>58334.41</v>
      </c>
      <c r="C250" t="s">
        <v>174</v>
      </c>
    </row>
    <row r="251" spans="1:5" ht="23.25" customHeight="1" outlineLevel="4" x14ac:dyDescent="0.3">
      <c r="A251" s="251" t="s">
        <v>423</v>
      </c>
      <c r="B251" s="253">
        <v>20988.65</v>
      </c>
      <c r="C251" t="s">
        <v>407</v>
      </c>
    </row>
    <row r="252" spans="1:5" ht="12" customHeight="1" outlineLevel="4" x14ac:dyDescent="0.3">
      <c r="A252" s="251" t="s">
        <v>427</v>
      </c>
      <c r="B252" s="254">
        <v>222.03</v>
      </c>
      <c r="C252" t="s">
        <v>4</v>
      </c>
    </row>
    <row r="253" spans="1:5" ht="12" customHeight="1" outlineLevel="4" x14ac:dyDescent="0.3">
      <c r="A253" s="251" t="s">
        <v>428</v>
      </c>
      <c r="B253" s="253">
        <v>581148.66</v>
      </c>
      <c r="C253" t="s">
        <v>403</v>
      </c>
    </row>
    <row r="254" spans="1:5" ht="12" customHeight="1" outlineLevel="4" x14ac:dyDescent="0.3">
      <c r="A254" s="251" t="s">
        <v>429</v>
      </c>
      <c r="B254" s="253">
        <v>46810.96</v>
      </c>
      <c r="C254" t="s">
        <v>397</v>
      </c>
    </row>
    <row r="255" spans="1:5" ht="23.25" customHeight="1" outlineLevel="4" x14ac:dyDescent="0.3">
      <c r="A255" s="251" t="s">
        <v>430</v>
      </c>
      <c r="B255" s="253">
        <v>4966.3</v>
      </c>
      <c r="C255" t="s">
        <v>4</v>
      </c>
    </row>
    <row r="256" spans="1:5" ht="12" customHeight="1" outlineLevel="4" x14ac:dyDescent="0.3">
      <c r="A256" s="251" t="s">
        <v>431</v>
      </c>
      <c r="B256" s="254">
        <v>666.22</v>
      </c>
      <c r="C256" t="s">
        <v>4</v>
      </c>
    </row>
    <row r="257" spans="1:3" ht="23.25" customHeight="1" outlineLevel="4" x14ac:dyDescent="0.3">
      <c r="A257" s="251" t="s">
        <v>432</v>
      </c>
      <c r="B257" s="253">
        <v>7252.8</v>
      </c>
      <c r="C257" t="s">
        <v>4</v>
      </c>
    </row>
    <row r="258" spans="1:3" ht="23.25" customHeight="1" outlineLevel="4" x14ac:dyDescent="0.3">
      <c r="A258" s="251" t="s">
        <v>433</v>
      </c>
      <c r="B258" s="253">
        <v>5290.5</v>
      </c>
      <c r="C258" t="s">
        <v>4</v>
      </c>
    </row>
    <row r="259" spans="1:3" ht="23.25" customHeight="1" outlineLevel="4" x14ac:dyDescent="0.3">
      <c r="A259" s="251" t="s">
        <v>434</v>
      </c>
      <c r="B259" s="253">
        <v>2111.0500000000002</v>
      </c>
      <c r="C259" t="s">
        <v>4</v>
      </c>
    </row>
    <row r="260" spans="1:3" ht="23.25" customHeight="1" outlineLevel="4" x14ac:dyDescent="0.3">
      <c r="A260" s="251" t="s">
        <v>435</v>
      </c>
      <c r="B260" s="253">
        <v>4736.87</v>
      </c>
      <c r="C260" t="s">
        <v>4</v>
      </c>
    </row>
    <row r="261" spans="1:3" ht="12" customHeight="1" outlineLevel="4" x14ac:dyDescent="0.3">
      <c r="A261" s="251" t="s">
        <v>436</v>
      </c>
      <c r="B261" s="253">
        <v>6065.37</v>
      </c>
      <c r="C261" t="s">
        <v>4</v>
      </c>
    </row>
    <row r="262" spans="1:3" ht="12" customHeight="1" outlineLevel="4" x14ac:dyDescent="0.3">
      <c r="A262" s="251" t="s">
        <v>437</v>
      </c>
      <c r="B262" s="253">
        <v>3995172.24</v>
      </c>
      <c r="C262" t="s">
        <v>15</v>
      </c>
    </row>
    <row r="263" spans="1:3" ht="23.25" customHeight="1" outlineLevel="4" x14ac:dyDescent="0.3">
      <c r="A263" s="251" t="s">
        <v>438</v>
      </c>
      <c r="B263" s="253">
        <v>196366.71</v>
      </c>
    </row>
    <row r="264" spans="1:3" ht="23.25" customHeight="1" outlineLevel="4" x14ac:dyDescent="0.3">
      <c r="A264" s="251" t="s">
        <v>439</v>
      </c>
      <c r="B264" s="253">
        <v>13466.67</v>
      </c>
    </row>
    <row r="265" spans="1:3" ht="12" customHeight="1" outlineLevel="4" x14ac:dyDescent="0.3">
      <c r="A265" s="251" t="s">
        <v>440</v>
      </c>
      <c r="B265" s="253">
        <v>26564.61</v>
      </c>
      <c r="C265" t="s">
        <v>4</v>
      </c>
    </row>
    <row r="266" spans="1:3" ht="12" customHeight="1" outlineLevel="4" x14ac:dyDescent="0.3">
      <c r="A266" s="251" t="s">
        <v>441</v>
      </c>
      <c r="B266" s="253">
        <v>3128.07</v>
      </c>
      <c r="C266" t="s">
        <v>4</v>
      </c>
    </row>
    <row r="267" spans="1:3" ht="34.5" customHeight="1" outlineLevel="4" x14ac:dyDescent="0.3">
      <c r="A267" s="251" t="s">
        <v>442</v>
      </c>
      <c r="B267" s="253">
        <v>27855.97</v>
      </c>
      <c r="C267" t="s">
        <v>4</v>
      </c>
    </row>
    <row r="268" spans="1:3" ht="34.5" customHeight="1" outlineLevel="4" x14ac:dyDescent="0.3">
      <c r="A268" s="251" t="s">
        <v>443</v>
      </c>
      <c r="B268" s="253">
        <v>10604.28</v>
      </c>
      <c r="C268" t="s">
        <v>31</v>
      </c>
    </row>
    <row r="269" spans="1:3" ht="34.5" customHeight="1" outlineLevel="4" x14ac:dyDescent="0.3">
      <c r="A269" s="251" t="s">
        <v>444</v>
      </c>
      <c r="B269" s="253">
        <v>21629.05</v>
      </c>
      <c r="C269" t="s">
        <v>4</v>
      </c>
    </row>
    <row r="270" spans="1:3" ht="12" customHeight="1" outlineLevel="4" x14ac:dyDescent="0.3">
      <c r="A270" s="251" t="s">
        <v>446</v>
      </c>
      <c r="B270" s="253">
        <v>4167.04</v>
      </c>
      <c r="C270" t="s">
        <v>33</v>
      </c>
    </row>
    <row r="271" spans="1:3" ht="34.5" customHeight="1" outlineLevel="4" x14ac:dyDescent="0.3">
      <c r="A271" s="251" t="s">
        <v>17</v>
      </c>
      <c r="B271" s="253">
        <v>20942.62</v>
      </c>
      <c r="C271" t="s">
        <v>17</v>
      </c>
    </row>
    <row r="272" spans="1:3" ht="12" customHeight="1" outlineLevel="4" x14ac:dyDescent="0.3">
      <c r="A272" s="251" t="s">
        <v>447</v>
      </c>
      <c r="B272" s="253">
        <v>82648.67</v>
      </c>
      <c r="C272" t="s">
        <v>388</v>
      </c>
    </row>
    <row r="273" spans="1:3" ht="12" customHeight="1" outlineLevel="4" x14ac:dyDescent="0.3">
      <c r="A273" s="251" t="s">
        <v>490</v>
      </c>
      <c r="B273" s="254">
        <v>29.88</v>
      </c>
    </row>
    <row r="274" spans="1:3" ht="23.25" customHeight="1" outlineLevel="4" x14ac:dyDescent="0.3">
      <c r="A274" s="251" t="s">
        <v>450</v>
      </c>
      <c r="B274" s="253">
        <v>44368.959999999999</v>
      </c>
      <c r="C274" t="s">
        <v>4</v>
      </c>
    </row>
    <row r="275" spans="1:3" ht="23.25" customHeight="1" outlineLevel="4" x14ac:dyDescent="0.3">
      <c r="A275" s="251" t="s">
        <v>477</v>
      </c>
      <c r="B275" s="254">
        <v>952.28</v>
      </c>
      <c r="C275" t="s">
        <v>387</v>
      </c>
    </row>
    <row r="276" spans="1:3" ht="23.25" customHeight="1" outlineLevel="4" x14ac:dyDescent="0.3">
      <c r="A276" s="251" t="s">
        <v>453</v>
      </c>
      <c r="B276" s="253">
        <v>6966856.4000000004</v>
      </c>
      <c r="C276" t="s">
        <v>387</v>
      </c>
    </row>
    <row r="277" spans="1:3" ht="23.25" customHeight="1" outlineLevel="4" x14ac:dyDescent="0.3">
      <c r="A277" s="251" t="s">
        <v>454</v>
      </c>
      <c r="B277" s="253">
        <v>15730064.289999999</v>
      </c>
      <c r="C277" t="s">
        <v>387</v>
      </c>
    </row>
    <row r="278" spans="1:3" ht="23.25" customHeight="1" outlineLevel="4" x14ac:dyDescent="0.3">
      <c r="A278" s="251" t="s">
        <v>455</v>
      </c>
      <c r="B278" s="253">
        <v>127961.26</v>
      </c>
      <c r="C278" t="s">
        <v>16</v>
      </c>
    </row>
    <row r="279" spans="1:3" ht="12" customHeight="1" outlineLevel="4" x14ac:dyDescent="0.3">
      <c r="A279" s="251" t="s">
        <v>456</v>
      </c>
      <c r="B279" s="253">
        <v>215567.11</v>
      </c>
      <c r="C279" t="s">
        <v>16</v>
      </c>
    </row>
    <row r="280" spans="1:3" ht="12" customHeight="1" outlineLevel="4" x14ac:dyDescent="0.3">
      <c r="A280" s="251" t="s">
        <v>457</v>
      </c>
      <c r="B280" s="253">
        <v>178384.78</v>
      </c>
      <c r="C280" t="s">
        <v>31</v>
      </c>
    </row>
    <row r="281" spans="1:3" ht="23.25" customHeight="1" outlineLevel="4" x14ac:dyDescent="0.3">
      <c r="A281" s="251" t="s">
        <v>458</v>
      </c>
      <c r="B281" s="253">
        <v>63662.66</v>
      </c>
      <c r="C281" t="s">
        <v>31</v>
      </c>
    </row>
    <row r="282" spans="1:3" ht="12" customHeight="1" outlineLevel="4" x14ac:dyDescent="0.3">
      <c r="A282" s="251" t="s">
        <v>459</v>
      </c>
      <c r="B282" s="254">
        <v>151.22999999999999</v>
      </c>
      <c r="C282" t="s">
        <v>31</v>
      </c>
    </row>
    <row r="283" spans="1:3" ht="23.25" customHeight="1" outlineLevel="4" x14ac:dyDescent="0.3">
      <c r="A283" s="251" t="s">
        <v>460</v>
      </c>
      <c r="B283" s="253">
        <v>66500.27</v>
      </c>
      <c r="C283" t="s">
        <v>31</v>
      </c>
    </row>
    <row r="284" spans="1:3" ht="23.25" customHeight="1" outlineLevel="4" x14ac:dyDescent="0.3">
      <c r="A284" s="251" t="s">
        <v>461</v>
      </c>
      <c r="B284" s="253">
        <v>2106.9899999999998</v>
      </c>
      <c r="C284" t="s">
        <v>31</v>
      </c>
    </row>
    <row r="285" spans="1:3" ht="12" customHeight="1" outlineLevel="4" x14ac:dyDescent="0.3">
      <c r="A285" s="251" t="s">
        <v>462</v>
      </c>
      <c r="B285" s="253">
        <v>1905.03</v>
      </c>
      <c r="C285" t="s">
        <v>4</v>
      </c>
    </row>
    <row r="286" spans="1:3" ht="34.5" customHeight="1" outlineLevel="4" x14ac:dyDescent="0.3">
      <c r="A286" s="251" t="s">
        <v>513</v>
      </c>
      <c r="B286" s="254">
        <v>52.17</v>
      </c>
      <c r="C286" t="s">
        <v>4</v>
      </c>
    </row>
    <row r="287" spans="1:3" ht="45.75" customHeight="1" outlineLevel="4" x14ac:dyDescent="0.3">
      <c r="A287" s="251" t="s">
        <v>486</v>
      </c>
      <c r="B287" s="254">
        <v>238.76</v>
      </c>
      <c r="C287" t="s">
        <v>402</v>
      </c>
    </row>
    <row r="288" spans="1:3" ht="23.25" customHeight="1" outlineLevel="4" x14ac:dyDescent="0.3">
      <c r="A288" s="251" t="s">
        <v>463</v>
      </c>
      <c r="B288" s="253">
        <v>6267.84</v>
      </c>
      <c r="C288" t="s">
        <v>4</v>
      </c>
    </row>
    <row r="289" spans="1:5" ht="34.5" customHeight="1" outlineLevel="4" x14ac:dyDescent="0.3">
      <c r="A289" s="251" t="s">
        <v>464</v>
      </c>
      <c r="B289" s="253">
        <v>2402.8200000000002</v>
      </c>
      <c r="C289" t="s">
        <v>4</v>
      </c>
    </row>
    <row r="290" spans="1:5" ht="34.5" customHeight="1" outlineLevel="4" x14ac:dyDescent="0.3">
      <c r="A290" s="251" t="s">
        <v>465</v>
      </c>
      <c r="B290" s="253">
        <v>1513.19</v>
      </c>
      <c r="C290" t="s">
        <v>4</v>
      </c>
    </row>
    <row r="291" spans="1:5" ht="12" customHeight="1" outlineLevel="4" x14ac:dyDescent="0.3">
      <c r="A291" s="251" t="s">
        <v>466</v>
      </c>
      <c r="B291" s="254">
        <v>870.14</v>
      </c>
    </row>
    <row r="292" spans="1:5" ht="34.5" customHeight="1" outlineLevel="4" x14ac:dyDescent="0.3">
      <c r="A292" s="251" t="s">
        <v>467</v>
      </c>
      <c r="B292" s="253">
        <v>1811.07</v>
      </c>
      <c r="C292" s="7" t="s">
        <v>32</v>
      </c>
    </row>
    <row r="293" spans="1:5" ht="48.75" customHeight="1" outlineLevel="2" x14ac:dyDescent="0.3">
      <c r="A293" s="527" t="s">
        <v>472</v>
      </c>
      <c r="B293" s="248">
        <v>83588092.329999998</v>
      </c>
      <c r="E293" s="561">
        <f>B293+'7210(12 мес)'!E193+'7210(12 мес)'!D199+'7210(12 мес)'!D216+'7210(12 мес)'!D225+'7210(12 мес)'!D226+'8310 (12 мес)'!F10-'8110(12 мес)'!B331</f>
        <v>97847334.068140015</v>
      </c>
    </row>
    <row r="294" spans="1:5" ht="34.5" customHeight="1" outlineLevel="3" x14ac:dyDescent="0.3">
      <c r="A294" s="528" t="s">
        <v>420</v>
      </c>
      <c r="B294" s="250">
        <v>83588092.329999998</v>
      </c>
    </row>
    <row r="295" spans="1:5" ht="12" customHeight="1" outlineLevel="4" x14ac:dyDescent="0.3">
      <c r="A295" s="251" t="s">
        <v>421</v>
      </c>
      <c r="B295" s="252"/>
    </row>
    <row r="296" spans="1:5" ht="23.25" customHeight="1" outlineLevel="4" x14ac:dyDescent="0.3">
      <c r="A296" s="545" t="s">
        <v>422</v>
      </c>
      <c r="B296" s="253">
        <v>1582839.58</v>
      </c>
    </row>
    <row r="297" spans="1:5" ht="23.25" customHeight="1" outlineLevel="4" x14ac:dyDescent="0.3">
      <c r="A297" s="545" t="s">
        <v>423</v>
      </c>
      <c r="B297" s="253">
        <v>132799.45000000001</v>
      </c>
    </row>
    <row r="298" spans="1:5" ht="23.25" customHeight="1" outlineLevel="4" x14ac:dyDescent="0.3">
      <c r="A298" s="545" t="s">
        <v>424</v>
      </c>
      <c r="B298" s="253">
        <v>404085.47</v>
      </c>
    </row>
    <row r="299" spans="1:5" ht="12" customHeight="1" outlineLevel="4" x14ac:dyDescent="0.3">
      <c r="A299" s="545" t="s">
        <v>427</v>
      </c>
      <c r="B299" s="253">
        <v>832652.43</v>
      </c>
    </row>
    <row r="300" spans="1:5" ht="12" customHeight="1" outlineLevel="4" x14ac:dyDescent="0.3">
      <c r="A300" s="545" t="s">
        <v>428</v>
      </c>
      <c r="B300" s="546">
        <v>1089727.06</v>
      </c>
    </row>
    <row r="301" spans="1:5" ht="12" customHeight="1" outlineLevel="4" x14ac:dyDescent="0.3">
      <c r="A301" s="545" t="s">
        <v>429</v>
      </c>
      <c r="B301" s="253">
        <v>87811.13</v>
      </c>
      <c r="C301" t="s">
        <v>397</v>
      </c>
    </row>
    <row r="302" spans="1:5" ht="23.25" customHeight="1" outlineLevel="4" x14ac:dyDescent="0.3">
      <c r="A302" s="545" t="s">
        <v>430</v>
      </c>
      <c r="B302" s="253">
        <v>31764.83</v>
      </c>
    </row>
    <row r="303" spans="1:5" ht="12" customHeight="1" outlineLevel="4" x14ac:dyDescent="0.3">
      <c r="A303" s="545" t="s">
        <v>431</v>
      </c>
      <c r="B303" s="253">
        <v>4261.13</v>
      </c>
    </row>
    <row r="304" spans="1:5" ht="23.25" customHeight="1" outlineLevel="4" x14ac:dyDescent="0.3">
      <c r="A304" s="545" t="s">
        <v>432</v>
      </c>
      <c r="B304" s="253">
        <v>46389.41</v>
      </c>
    </row>
    <row r="305" spans="1:2" ht="23.25" customHeight="1" outlineLevel="4" x14ac:dyDescent="0.3">
      <c r="A305" s="545" t="s">
        <v>433</v>
      </c>
      <c r="B305" s="253">
        <v>33838.43</v>
      </c>
    </row>
    <row r="306" spans="1:2" ht="23.25" customHeight="1" outlineLevel="4" x14ac:dyDescent="0.3">
      <c r="A306" s="545" t="s">
        <v>434</v>
      </c>
      <c r="B306" s="253">
        <v>13502.39</v>
      </c>
    </row>
    <row r="307" spans="1:2" ht="23.25" customHeight="1" outlineLevel="4" x14ac:dyDescent="0.3">
      <c r="A307" s="545" t="s">
        <v>435</v>
      </c>
      <c r="B307" s="253">
        <v>30297.360000000001</v>
      </c>
    </row>
    <row r="308" spans="1:2" ht="12" customHeight="1" outlineLevel="4" x14ac:dyDescent="0.3">
      <c r="A308" s="545" t="s">
        <v>436</v>
      </c>
      <c r="B308" s="253">
        <v>41026.71</v>
      </c>
    </row>
    <row r="309" spans="1:2" ht="12" customHeight="1" outlineLevel="4" x14ac:dyDescent="0.3">
      <c r="A309" s="545" t="s">
        <v>437</v>
      </c>
      <c r="B309" s="253">
        <v>25628490.09</v>
      </c>
    </row>
    <row r="310" spans="1:2" ht="23.25" customHeight="1" outlineLevel="4" x14ac:dyDescent="0.3">
      <c r="A310" s="251" t="s">
        <v>438</v>
      </c>
      <c r="B310" s="253">
        <v>1017925.08</v>
      </c>
    </row>
    <row r="311" spans="1:2" ht="23.25" customHeight="1" outlineLevel="4" x14ac:dyDescent="0.3">
      <c r="A311" s="251" t="s">
        <v>439</v>
      </c>
      <c r="B311" s="253">
        <v>251009.08</v>
      </c>
    </row>
    <row r="312" spans="1:2" ht="12" customHeight="1" outlineLevel="4" x14ac:dyDescent="0.3">
      <c r="A312" s="545" t="s">
        <v>440</v>
      </c>
      <c r="B312" s="253">
        <v>108702.55</v>
      </c>
    </row>
    <row r="313" spans="1:2" ht="12" customHeight="1" outlineLevel="4" x14ac:dyDescent="0.3">
      <c r="A313" s="545" t="s">
        <v>441</v>
      </c>
      <c r="B313" s="253">
        <v>25591.38</v>
      </c>
    </row>
    <row r="314" spans="1:2" ht="23.25" customHeight="1" outlineLevel="4" x14ac:dyDescent="0.3">
      <c r="A314" s="545" t="s">
        <v>473</v>
      </c>
      <c r="B314" s="253">
        <v>379245</v>
      </c>
    </row>
    <row r="315" spans="1:2" ht="34.5" customHeight="1" outlineLevel="4" x14ac:dyDescent="0.3">
      <c r="A315" s="545" t="s">
        <v>442</v>
      </c>
      <c r="B315" s="253">
        <v>128453.66</v>
      </c>
    </row>
    <row r="316" spans="1:2" ht="34.5" customHeight="1" outlineLevel="4" x14ac:dyDescent="0.3">
      <c r="A316" s="545" t="s">
        <v>443</v>
      </c>
      <c r="B316" s="253">
        <v>129112.27</v>
      </c>
    </row>
    <row r="317" spans="1:2" ht="34.5" customHeight="1" outlineLevel="4" x14ac:dyDescent="0.3">
      <c r="A317" s="545" t="s">
        <v>444</v>
      </c>
      <c r="B317" s="253">
        <v>152288.39000000001</v>
      </c>
    </row>
    <row r="318" spans="1:2" ht="34.5" customHeight="1" outlineLevel="4" x14ac:dyDescent="0.3">
      <c r="A318" s="545" t="s">
        <v>445</v>
      </c>
      <c r="B318" s="253">
        <v>760142.86</v>
      </c>
    </row>
    <row r="319" spans="1:2" ht="12" customHeight="1" outlineLevel="4" x14ac:dyDescent="0.3">
      <c r="A319" s="545" t="s">
        <v>446</v>
      </c>
      <c r="B319" s="253">
        <v>8127.9</v>
      </c>
    </row>
    <row r="320" spans="1:2" ht="34.5" customHeight="1" outlineLevel="4" x14ac:dyDescent="0.3">
      <c r="A320" s="545" t="s">
        <v>17</v>
      </c>
      <c r="B320" s="253">
        <v>744750.41</v>
      </c>
    </row>
    <row r="321" spans="1:2" ht="12" customHeight="1" outlineLevel="4" x14ac:dyDescent="0.3">
      <c r="A321" s="545" t="s">
        <v>447</v>
      </c>
      <c r="B321" s="253">
        <v>442136.6</v>
      </c>
    </row>
    <row r="322" spans="1:2" ht="23.25" customHeight="1" outlineLevel="4" x14ac:dyDescent="0.3">
      <c r="A322" s="545" t="s">
        <v>448</v>
      </c>
      <c r="B322" s="253">
        <v>76875</v>
      </c>
    </row>
    <row r="323" spans="1:2" ht="23.25" customHeight="1" outlineLevel="4" x14ac:dyDescent="0.3">
      <c r="A323" s="545" t="s">
        <v>449</v>
      </c>
      <c r="B323" s="253">
        <v>250000</v>
      </c>
    </row>
    <row r="324" spans="1:2" ht="12" customHeight="1" outlineLevel="4" x14ac:dyDescent="0.3">
      <c r="A324" s="545" t="s">
        <v>490</v>
      </c>
      <c r="B324" s="254">
        <v>213.85</v>
      </c>
    </row>
    <row r="325" spans="1:2" ht="23.25" customHeight="1" outlineLevel="4" x14ac:dyDescent="0.3">
      <c r="A325" s="545" t="s">
        <v>450</v>
      </c>
      <c r="B325" s="253">
        <v>208258.2</v>
      </c>
    </row>
    <row r="326" spans="1:2" ht="34.5" customHeight="1" outlineLevel="4" x14ac:dyDescent="0.3">
      <c r="A326" s="251" t="s">
        <v>476</v>
      </c>
      <c r="B326" s="253">
        <v>35450</v>
      </c>
    </row>
    <row r="327" spans="1:2" ht="23.25" customHeight="1" outlineLevel="4" x14ac:dyDescent="0.3">
      <c r="A327" s="545" t="s">
        <v>477</v>
      </c>
      <c r="B327" s="253">
        <v>495173.7</v>
      </c>
    </row>
    <row r="328" spans="1:2" ht="23.25" customHeight="1" outlineLevel="4" x14ac:dyDescent="0.3">
      <c r="A328" s="545" t="s">
        <v>453</v>
      </c>
      <c r="B328" s="253">
        <v>16440.419999999998</v>
      </c>
    </row>
    <row r="329" spans="1:2" ht="12" customHeight="1" outlineLevel="4" x14ac:dyDescent="0.3">
      <c r="A329" s="545" t="s">
        <v>478</v>
      </c>
      <c r="B329" s="253">
        <v>2196.4299999999998</v>
      </c>
    </row>
    <row r="330" spans="1:2" ht="23.25" customHeight="1" outlineLevel="4" x14ac:dyDescent="0.3">
      <c r="A330" s="545" t="s">
        <v>454</v>
      </c>
      <c r="B330" s="253">
        <v>647142.86</v>
      </c>
    </row>
    <row r="331" spans="1:2" ht="23.25" customHeight="1" outlineLevel="4" x14ac:dyDescent="0.3">
      <c r="A331" s="251" t="s">
        <v>479</v>
      </c>
      <c r="B331" s="253">
        <v>12812512.33</v>
      </c>
    </row>
    <row r="332" spans="1:2" ht="23.25" customHeight="1" outlineLevel="4" x14ac:dyDescent="0.3">
      <c r="A332" s="545" t="s">
        <v>455</v>
      </c>
      <c r="B332" s="253">
        <v>680681.68</v>
      </c>
    </row>
    <row r="333" spans="1:2" ht="12" customHeight="1" outlineLevel="4" x14ac:dyDescent="0.3">
      <c r="A333" s="545" t="s">
        <v>456</v>
      </c>
      <c r="B333" s="253">
        <v>1533692.47</v>
      </c>
    </row>
    <row r="334" spans="1:2" ht="12" customHeight="1" outlineLevel="4" x14ac:dyDescent="0.3">
      <c r="A334" s="545" t="s">
        <v>457</v>
      </c>
      <c r="B334" s="253">
        <v>948930.44</v>
      </c>
    </row>
    <row r="335" spans="1:2" ht="23.25" customHeight="1" outlineLevel="4" x14ac:dyDescent="0.3">
      <c r="A335" s="545" t="s">
        <v>458</v>
      </c>
      <c r="B335" s="253">
        <v>79551.67</v>
      </c>
    </row>
    <row r="336" spans="1:2" ht="12" customHeight="1" outlineLevel="4" x14ac:dyDescent="0.3">
      <c r="A336" s="545" t="s">
        <v>459</v>
      </c>
      <c r="B336" s="254">
        <v>943.64</v>
      </c>
    </row>
    <row r="337" spans="1:7" ht="23.25" customHeight="1" outlineLevel="4" x14ac:dyDescent="0.3">
      <c r="A337" s="545" t="s">
        <v>480</v>
      </c>
      <c r="B337" s="253">
        <v>19423.330000000002</v>
      </c>
    </row>
    <row r="338" spans="1:7" ht="23.25" customHeight="1" outlineLevel="4" x14ac:dyDescent="0.3">
      <c r="A338" s="545" t="s">
        <v>460</v>
      </c>
      <c r="B338" s="253">
        <v>362692.37</v>
      </c>
    </row>
    <row r="339" spans="1:7" ht="23.25" customHeight="1" outlineLevel="4" x14ac:dyDescent="0.3">
      <c r="A339" s="545" t="s">
        <v>461</v>
      </c>
      <c r="B339" s="253">
        <v>13145.32</v>
      </c>
    </row>
    <row r="340" spans="1:7" ht="12" customHeight="1" outlineLevel="4" x14ac:dyDescent="0.3">
      <c r="A340" s="545" t="s">
        <v>462</v>
      </c>
      <c r="B340" s="253">
        <v>12334.6</v>
      </c>
    </row>
    <row r="341" spans="1:7" ht="34.5" customHeight="1" outlineLevel="4" x14ac:dyDescent="0.3">
      <c r="A341" s="251" t="s">
        <v>513</v>
      </c>
      <c r="B341" s="254">
        <v>277.99</v>
      </c>
    </row>
    <row r="342" spans="1:7" ht="45.75" customHeight="1" outlineLevel="4" x14ac:dyDescent="0.3">
      <c r="A342" s="545" t="s">
        <v>486</v>
      </c>
      <c r="B342" s="253">
        <v>1942.34</v>
      </c>
    </row>
    <row r="343" spans="1:7" ht="23.25" customHeight="1" outlineLevel="4" x14ac:dyDescent="0.3">
      <c r="A343" s="545" t="s">
        <v>463</v>
      </c>
      <c r="B343" s="253">
        <v>438022.08</v>
      </c>
    </row>
    <row r="344" spans="1:7" ht="34.5" customHeight="1" outlineLevel="4" x14ac:dyDescent="0.3">
      <c r="A344" s="545" t="s">
        <v>464</v>
      </c>
      <c r="B344" s="546">
        <v>2034391.51</v>
      </c>
      <c r="C344" t="s">
        <v>633</v>
      </c>
    </row>
    <row r="345" spans="1:7" ht="34.5" customHeight="1" outlineLevel="4" x14ac:dyDescent="0.3">
      <c r="A345" s="545" t="s">
        <v>465</v>
      </c>
      <c r="B345" s="253">
        <v>948354.11</v>
      </c>
      <c r="C345" t="s">
        <v>634</v>
      </c>
    </row>
    <row r="346" spans="1:7" ht="12" customHeight="1" outlineLevel="4" x14ac:dyDescent="0.3">
      <c r="A346" s="545" t="s">
        <v>466</v>
      </c>
      <c r="B346" s="253">
        <v>4960.8900000000003</v>
      </c>
    </row>
    <row r="347" spans="1:7" ht="34.5" customHeight="1" outlineLevel="4" x14ac:dyDescent="0.3">
      <c r="A347" s="545" t="s">
        <v>467</v>
      </c>
      <c r="B347" s="253">
        <v>18552.669999999998</v>
      </c>
    </row>
    <row r="348" spans="1:7" ht="12" customHeight="1" outlineLevel="4" x14ac:dyDescent="0.3">
      <c r="A348" s="545" t="s">
        <v>481</v>
      </c>
      <c r="B348" s="253">
        <v>27838961.780000001</v>
      </c>
      <c r="E348" s="561">
        <f>B348+B414+B468</f>
        <v>88933774</v>
      </c>
      <c r="F348">
        <v>7119480</v>
      </c>
      <c r="G348">
        <f>E348/F348</f>
        <v>12.491610904167159</v>
      </c>
    </row>
    <row r="349" spans="1:7" ht="36.75" customHeight="1" outlineLevel="2" x14ac:dyDescent="0.3">
      <c r="A349" s="558" t="s">
        <v>482</v>
      </c>
      <c r="B349" s="248">
        <v>542268461.13</v>
      </c>
      <c r="E349" s="561">
        <f>B349+'8310 (12 мес)'!F38-'8110(12 мес)'!B392+'7210(12 мес)'!G193+'7310(12 мес)'!J6-'7210(12 мес)'!G199-'7210(12 мес)'!G216-'7210(12 мес)'!G225-'7210(12 мес)'!G226+произ!H20*1000</f>
        <v>590090917.13867962</v>
      </c>
    </row>
    <row r="350" spans="1:7" ht="23.25" customHeight="1" outlineLevel="3" x14ac:dyDescent="0.3">
      <c r="A350" s="559" t="s">
        <v>469</v>
      </c>
      <c r="B350" s="250">
        <v>542268461.13</v>
      </c>
    </row>
    <row r="351" spans="1:7" ht="12" customHeight="1" outlineLevel="4" x14ac:dyDescent="0.3">
      <c r="A351" s="251" t="s">
        <v>421</v>
      </c>
      <c r="B351" s="252"/>
    </row>
    <row r="352" spans="1:7" ht="34.5" customHeight="1" outlineLevel="4" x14ac:dyDescent="0.3">
      <c r="A352" s="545" t="s">
        <v>470</v>
      </c>
      <c r="B352" s="546">
        <v>3326.69</v>
      </c>
    </row>
    <row r="353" spans="1:2" ht="23.25" customHeight="1" outlineLevel="4" x14ac:dyDescent="0.3">
      <c r="A353" s="545" t="s">
        <v>422</v>
      </c>
      <c r="B353" s="546">
        <v>9171340.0800000001</v>
      </c>
    </row>
    <row r="354" spans="1:2" ht="23.25" customHeight="1" outlineLevel="4" x14ac:dyDescent="0.3">
      <c r="A354" s="545" t="s">
        <v>423</v>
      </c>
      <c r="B354" s="546">
        <v>412941.03</v>
      </c>
    </row>
    <row r="355" spans="1:2" ht="23.25" customHeight="1" outlineLevel="4" x14ac:dyDescent="0.3">
      <c r="A355" s="545" t="s">
        <v>425</v>
      </c>
      <c r="B355" s="546">
        <v>2489742.84</v>
      </c>
    </row>
    <row r="356" spans="1:2" ht="12" customHeight="1" outlineLevel="4" x14ac:dyDescent="0.3">
      <c r="A356" s="545" t="s">
        <v>427</v>
      </c>
      <c r="B356" s="546">
        <v>6910745.0700000003</v>
      </c>
    </row>
    <row r="357" spans="1:2" ht="12" customHeight="1" outlineLevel="4" x14ac:dyDescent="0.3">
      <c r="A357" s="545" t="s">
        <v>428</v>
      </c>
      <c r="B357" s="546">
        <v>1924102.24</v>
      </c>
    </row>
    <row r="358" spans="1:2" ht="12" customHeight="1" outlineLevel="4" x14ac:dyDescent="0.3">
      <c r="A358" s="251" t="s">
        <v>429</v>
      </c>
      <c r="B358" s="253">
        <v>456349.15</v>
      </c>
    </row>
    <row r="359" spans="1:2" ht="23.25" customHeight="1" outlineLevel="4" x14ac:dyDescent="0.3">
      <c r="A359" s="545" t="s">
        <v>430</v>
      </c>
      <c r="B359" s="546">
        <v>101112.42</v>
      </c>
    </row>
    <row r="360" spans="1:2" ht="12" customHeight="1" outlineLevel="4" x14ac:dyDescent="0.3">
      <c r="A360" s="545" t="s">
        <v>431</v>
      </c>
      <c r="B360" s="546">
        <v>13563.85</v>
      </c>
    </row>
    <row r="361" spans="1:2" ht="23.25" customHeight="1" outlineLevel="4" x14ac:dyDescent="0.3">
      <c r="A361" s="545" t="s">
        <v>619</v>
      </c>
      <c r="B361" s="546">
        <v>22857.16</v>
      </c>
    </row>
    <row r="362" spans="1:2" ht="23.25" customHeight="1" outlineLevel="4" x14ac:dyDescent="0.3">
      <c r="A362" s="545" t="s">
        <v>432</v>
      </c>
      <c r="B362" s="546">
        <v>163825.46</v>
      </c>
    </row>
    <row r="363" spans="1:2" ht="23.25" customHeight="1" outlineLevel="4" x14ac:dyDescent="0.3">
      <c r="A363" s="545" t="s">
        <v>433</v>
      </c>
      <c r="B363" s="546">
        <v>107713.01</v>
      </c>
    </row>
    <row r="364" spans="1:2" ht="23.25" customHeight="1" outlineLevel="4" x14ac:dyDescent="0.3">
      <c r="A364" s="545" t="s">
        <v>434</v>
      </c>
      <c r="B364" s="546">
        <v>113783.76</v>
      </c>
    </row>
    <row r="365" spans="1:2" ht="23.25" customHeight="1" outlineLevel="4" x14ac:dyDescent="0.3">
      <c r="A365" s="545" t="s">
        <v>435</v>
      </c>
      <c r="B365" s="546">
        <v>96441.22</v>
      </c>
    </row>
    <row r="366" spans="1:2" ht="12" customHeight="1" outlineLevel="4" x14ac:dyDescent="0.3">
      <c r="A366" s="545" t="s">
        <v>620</v>
      </c>
      <c r="B366" s="546">
        <v>2312105.67</v>
      </c>
    </row>
    <row r="367" spans="1:2" ht="12" customHeight="1" outlineLevel="4" x14ac:dyDescent="0.3">
      <c r="A367" s="545" t="s">
        <v>436</v>
      </c>
      <c r="B367" s="546">
        <v>123489.17</v>
      </c>
    </row>
    <row r="368" spans="1:2" ht="12" customHeight="1" outlineLevel="4" x14ac:dyDescent="0.3">
      <c r="A368" s="545" t="s">
        <v>437</v>
      </c>
      <c r="B368" s="546">
        <v>78780793.040000007</v>
      </c>
    </row>
    <row r="369" spans="1:2" ht="23.25" customHeight="1" outlineLevel="4" x14ac:dyDescent="0.3">
      <c r="A369" s="251" t="s">
        <v>438</v>
      </c>
      <c r="B369" s="253">
        <v>2855716.8</v>
      </c>
    </row>
    <row r="370" spans="1:2" ht="23.25" customHeight="1" outlineLevel="4" x14ac:dyDescent="0.3">
      <c r="A370" s="251" t="s">
        <v>439</v>
      </c>
      <c r="B370" s="253">
        <v>500503.01</v>
      </c>
    </row>
    <row r="371" spans="1:2" ht="12" customHeight="1" outlineLevel="4" x14ac:dyDescent="0.3">
      <c r="A371" s="545" t="s">
        <v>440</v>
      </c>
      <c r="B371" s="546">
        <v>621784.15</v>
      </c>
    </row>
    <row r="372" spans="1:2" ht="12" customHeight="1" outlineLevel="4" x14ac:dyDescent="0.3">
      <c r="A372" s="545" t="s">
        <v>441</v>
      </c>
      <c r="B372" s="546">
        <v>176765.68</v>
      </c>
    </row>
    <row r="373" spans="1:2" ht="23.25" customHeight="1" outlineLevel="4" x14ac:dyDescent="0.3">
      <c r="A373" s="251" t="s">
        <v>30</v>
      </c>
      <c r="B373" s="266">
        <v>377285.71</v>
      </c>
    </row>
    <row r="374" spans="1:2" ht="23.25" customHeight="1" outlineLevel="4" x14ac:dyDescent="0.3">
      <c r="A374" s="251" t="s">
        <v>473</v>
      </c>
      <c r="B374" s="266">
        <v>254602.19</v>
      </c>
    </row>
    <row r="375" spans="1:2" ht="34.5" customHeight="1" outlineLevel="4" x14ac:dyDescent="0.3">
      <c r="A375" s="545" t="s">
        <v>442</v>
      </c>
      <c r="B375" s="546">
        <v>548779.31000000006</v>
      </c>
    </row>
    <row r="376" spans="1:2" ht="34.5" customHeight="1" outlineLevel="4" x14ac:dyDescent="0.3">
      <c r="A376" s="545" t="s">
        <v>443</v>
      </c>
      <c r="B376" s="546">
        <v>135505.53</v>
      </c>
    </row>
    <row r="377" spans="1:2" ht="34.5" customHeight="1" outlineLevel="4" x14ac:dyDescent="0.3">
      <c r="A377" s="545" t="s">
        <v>444</v>
      </c>
      <c r="B377" s="546">
        <v>307917.37</v>
      </c>
    </row>
    <row r="378" spans="1:2" ht="34.5" customHeight="1" outlineLevel="4" x14ac:dyDescent="0.3">
      <c r="A378" s="545" t="s">
        <v>445</v>
      </c>
      <c r="B378" s="546">
        <v>1396614.29</v>
      </c>
    </row>
    <row r="379" spans="1:2" ht="12" customHeight="1" outlineLevel="4" x14ac:dyDescent="0.3">
      <c r="A379" s="545" t="s">
        <v>446</v>
      </c>
      <c r="B379" s="546">
        <v>136409.98000000001</v>
      </c>
    </row>
    <row r="380" spans="1:2" ht="34.5" customHeight="1" outlineLevel="4" x14ac:dyDescent="0.3">
      <c r="A380" s="545" t="s">
        <v>17</v>
      </c>
      <c r="B380" s="546">
        <v>2634609.64</v>
      </c>
    </row>
    <row r="381" spans="1:2" ht="12" customHeight="1" outlineLevel="4" x14ac:dyDescent="0.3">
      <c r="A381" s="545" t="s">
        <v>447</v>
      </c>
      <c r="B381" s="546">
        <v>1547614.39</v>
      </c>
    </row>
    <row r="382" spans="1:2" ht="23.25" customHeight="1" outlineLevel="4" x14ac:dyDescent="0.3">
      <c r="A382" s="545" t="s">
        <v>448</v>
      </c>
      <c r="B382" s="546">
        <v>95192.84</v>
      </c>
    </row>
    <row r="383" spans="1:2" ht="23.25" customHeight="1" outlineLevel="4" x14ac:dyDescent="0.3">
      <c r="A383" s="251" t="s">
        <v>449</v>
      </c>
      <c r="B383" s="266">
        <v>3017500</v>
      </c>
    </row>
    <row r="384" spans="1:2" ht="12" customHeight="1" outlineLevel="4" x14ac:dyDescent="0.3">
      <c r="A384" s="545" t="s">
        <v>490</v>
      </c>
      <c r="B384" s="555">
        <v>598.47</v>
      </c>
    </row>
    <row r="385" spans="1:2" ht="23.25" customHeight="1" outlineLevel="4" x14ac:dyDescent="0.3">
      <c r="A385" s="545" t="s">
        <v>450</v>
      </c>
      <c r="B385" s="546">
        <v>10610135.310000001</v>
      </c>
    </row>
    <row r="386" spans="1:2" ht="23.25" customHeight="1" outlineLevel="4" x14ac:dyDescent="0.3">
      <c r="A386" s="545" t="s">
        <v>451</v>
      </c>
      <c r="B386" s="546">
        <v>705357.16</v>
      </c>
    </row>
    <row r="387" spans="1:2" ht="23.25" customHeight="1" outlineLevel="4" x14ac:dyDescent="0.3">
      <c r="A387" s="545" t="s">
        <v>475</v>
      </c>
      <c r="B387" s="546">
        <v>99267.839999999997</v>
      </c>
    </row>
    <row r="388" spans="1:2" ht="23.25" customHeight="1" outlineLevel="4" x14ac:dyDescent="0.3">
      <c r="A388" s="545" t="s">
        <v>477</v>
      </c>
      <c r="B388" s="546">
        <v>2614826.25</v>
      </c>
    </row>
    <row r="389" spans="1:2" ht="23.25" customHeight="1" outlineLevel="4" x14ac:dyDescent="0.3">
      <c r="A389" s="545" t="s">
        <v>453</v>
      </c>
      <c r="B389" s="546">
        <v>2536903.54</v>
      </c>
    </row>
    <row r="390" spans="1:2" ht="12" customHeight="1" outlineLevel="4" x14ac:dyDescent="0.3">
      <c r="A390" s="545" t="s">
        <v>478</v>
      </c>
      <c r="B390" s="546">
        <v>12607.14</v>
      </c>
    </row>
    <row r="391" spans="1:2" ht="23.25" customHeight="1" outlineLevel="4" x14ac:dyDescent="0.3">
      <c r="A391" s="545" t="s">
        <v>454</v>
      </c>
      <c r="B391" s="546">
        <v>11323811.08</v>
      </c>
    </row>
    <row r="392" spans="1:2" ht="23.25" customHeight="1" outlineLevel="4" x14ac:dyDescent="0.3">
      <c r="A392" s="251" t="s">
        <v>479</v>
      </c>
      <c r="B392" s="253">
        <v>54414677.740000002</v>
      </c>
    </row>
    <row r="393" spans="1:2" ht="23.25" customHeight="1" outlineLevel="4" x14ac:dyDescent="0.3">
      <c r="A393" s="545" t="s">
        <v>455</v>
      </c>
      <c r="B393" s="546">
        <v>2457321</v>
      </c>
    </row>
    <row r="394" spans="1:2" ht="12" customHeight="1" outlineLevel="4" x14ac:dyDescent="0.3">
      <c r="A394" s="545" t="s">
        <v>456</v>
      </c>
      <c r="B394" s="546">
        <v>4272913.43</v>
      </c>
    </row>
    <row r="395" spans="1:2" ht="12" customHeight="1" outlineLevel="4" x14ac:dyDescent="0.3">
      <c r="A395" s="545" t="s">
        <v>457</v>
      </c>
      <c r="B395" s="546">
        <v>3612254.45</v>
      </c>
    </row>
    <row r="396" spans="1:2" ht="23.25" customHeight="1" outlineLevel="4" x14ac:dyDescent="0.3">
      <c r="A396" s="545" t="s">
        <v>458</v>
      </c>
      <c r="B396" s="546">
        <v>949870.85</v>
      </c>
    </row>
    <row r="397" spans="1:2" ht="12" customHeight="1" outlineLevel="4" x14ac:dyDescent="0.3">
      <c r="A397" s="545" t="s">
        <v>459</v>
      </c>
      <c r="B397" s="546">
        <v>3119.16</v>
      </c>
    </row>
    <row r="398" spans="1:2" ht="23.25" customHeight="1" outlineLevel="4" x14ac:dyDescent="0.3">
      <c r="A398" s="545" t="s">
        <v>480</v>
      </c>
      <c r="B398" s="546">
        <v>1197.0999999999999</v>
      </c>
    </row>
    <row r="399" spans="1:2" ht="23.25" customHeight="1" outlineLevel="4" x14ac:dyDescent="0.3">
      <c r="A399" s="545" t="s">
        <v>460</v>
      </c>
      <c r="B399" s="546">
        <v>964768.98</v>
      </c>
    </row>
    <row r="400" spans="1:2" ht="23.25" customHeight="1" outlineLevel="4" x14ac:dyDescent="0.3">
      <c r="A400" s="545" t="s">
        <v>461</v>
      </c>
      <c r="B400" s="546">
        <v>43451.66</v>
      </c>
    </row>
    <row r="401" spans="1:5" ht="12" customHeight="1" outlineLevel="4" x14ac:dyDescent="0.3">
      <c r="A401" s="545" t="s">
        <v>462</v>
      </c>
      <c r="B401" s="546">
        <v>43249.16</v>
      </c>
    </row>
    <row r="402" spans="1:5" ht="12" customHeight="1" outlineLevel="4" x14ac:dyDescent="0.3">
      <c r="A402" s="251" t="s">
        <v>485</v>
      </c>
      <c r="B402" s="255">
        <v>-7513</v>
      </c>
    </row>
    <row r="403" spans="1:5" ht="34.5" customHeight="1" outlineLevel="4" x14ac:dyDescent="0.3">
      <c r="A403" s="251" t="s">
        <v>513</v>
      </c>
      <c r="B403" s="254">
        <v>885.77</v>
      </c>
    </row>
    <row r="404" spans="1:5" ht="45.75" customHeight="1" outlineLevel="4" x14ac:dyDescent="0.3">
      <c r="A404" s="545" t="s">
        <v>486</v>
      </c>
      <c r="B404" s="546">
        <v>129149.01</v>
      </c>
    </row>
    <row r="405" spans="1:5" ht="23.25" customHeight="1" outlineLevel="4" x14ac:dyDescent="0.3">
      <c r="A405" s="545" t="s">
        <v>463</v>
      </c>
      <c r="B405" s="546">
        <v>3251631.14</v>
      </c>
    </row>
    <row r="406" spans="1:5" ht="34.5" customHeight="1" outlineLevel="4" x14ac:dyDescent="0.3">
      <c r="A406" s="251" t="s">
        <v>464</v>
      </c>
      <c r="B406" s="266">
        <v>421320.43</v>
      </c>
    </row>
    <row r="407" spans="1:5" ht="34.5" customHeight="1" outlineLevel="4" x14ac:dyDescent="0.3">
      <c r="A407" s="251" t="s">
        <v>465</v>
      </c>
      <c r="B407" s="266">
        <v>9695062.3800000008</v>
      </c>
    </row>
    <row r="408" spans="1:5" ht="12" customHeight="1" outlineLevel="4" x14ac:dyDescent="0.3">
      <c r="A408" s="545" t="s">
        <v>487</v>
      </c>
      <c r="B408" s="546">
        <v>264637030.13999999</v>
      </c>
    </row>
    <row r="409" spans="1:5" ht="12" customHeight="1" outlineLevel="4" x14ac:dyDescent="0.3">
      <c r="A409" s="545" t="s">
        <v>466</v>
      </c>
      <c r="B409" s="546">
        <v>15657.32</v>
      </c>
    </row>
    <row r="410" spans="1:5" ht="34.5" customHeight="1" outlineLevel="4" x14ac:dyDescent="0.3">
      <c r="A410" s="251" t="s">
        <v>471</v>
      </c>
      <c r="B410" s="253">
        <v>14400</v>
      </c>
    </row>
    <row r="411" spans="1:5" ht="12" customHeight="1" outlineLevel="4" x14ac:dyDescent="0.3">
      <c r="A411" s="251" t="s">
        <v>488</v>
      </c>
      <c r="B411" s="266">
        <v>378053.64</v>
      </c>
    </row>
    <row r="412" spans="1:5" ht="23.25" customHeight="1" outlineLevel="4" x14ac:dyDescent="0.3">
      <c r="A412" s="251" t="s">
        <v>516</v>
      </c>
      <c r="B412" s="266">
        <v>152866</v>
      </c>
    </row>
    <row r="413" spans="1:5" ht="34.5" customHeight="1" outlineLevel="4" x14ac:dyDescent="0.3">
      <c r="A413" s="545" t="s">
        <v>467</v>
      </c>
      <c r="B413" s="546">
        <v>46370.62</v>
      </c>
    </row>
    <row r="414" spans="1:5" ht="12" customHeight="1" outlineLevel="4" x14ac:dyDescent="0.3">
      <c r="A414" s="545" t="s">
        <v>481</v>
      </c>
      <c r="B414" s="546">
        <v>51056184.609999999</v>
      </c>
    </row>
    <row r="415" spans="1:5" ht="36.75" customHeight="1" outlineLevel="2" x14ac:dyDescent="0.3">
      <c r="A415" s="552" t="s">
        <v>489</v>
      </c>
      <c r="B415" s="248">
        <v>46015219.450000003</v>
      </c>
      <c r="E415" s="561">
        <f>B415-B451+'8310 (12 мес)'!F68+'7210(12 мес)'!F193+'7310(12 мес)'!I6</f>
        <v>56344175.917200007</v>
      </c>
    </row>
    <row r="416" spans="1:5" ht="34.5" customHeight="1" outlineLevel="3" x14ac:dyDescent="0.3">
      <c r="A416" s="553" t="s">
        <v>420</v>
      </c>
      <c r="B416" s="250">
        <v>46015219.450000003</v>
      </c>
    </row>
    <row r="417" spans="1:2" ht="12" customHeight="1" outlineLevel="4" x14ac:dyDescent="0.3">
      <c r="A417" s="251" t="s">
        <v>421</v>
      </c>
      <c r="B417" s="252"/>
    </row>
    <row r="418" spans="1:2" ht="23.25" customHeight="1" outlineLevel="4" x14ac:dyDescent="0.3">
      <c r="A418" s="545" t="s">
        <v>422</v>
      </c>
      <c r="B418" s="253">
        <v>2437018.6</v>
      </c>
    </row>
    <row r="419" spans="1:2" ht="23.25" customHeight="1" outlineLevel="4" x14ac:dyDescent="0.3">
      <c r="A419" s="251" t="s">
        <v>423</v>
      </c>
      <c r="B419" s="253">
        <v>64618.25</v>
      </c>
    </row>
    <row r="420" spans="1:2" ht="23.25" customHeight="1" outlineLevel="4" x14ac:dyDescent="0.3">
      <c r="A420" s="251" t="s">
        <v>424</v>
      </c>
      <c r="B420" s="253">
        <v>194759.25</v>
      </c>
    </row>
    <row r="421" spans="1:2" ht="23.25" customHeight="1" outlineLevel="4" x14ac:dyDescent="0.3">
      <c r="A421" s="545" t="s">
        <v>425</v>
      </c>
      <c r="B421" s="253">
        <v>282232.14</v>
      </c>
    </row>
    <row r="422" spans="1:2" ht="12" customHeight="1" outlineLevel="4" x14ac:dyDescent="0.3">
      <c r="A422" s="545" t="s">
        <v>427</v>
      </c>
      <c r="B422" s="546">
        <v>1092704.47</v>
      </c>
    </row>
    <row r="423" spans="1:2" ht="12" customHeight="1" outlineLevel="4" x14ac:dyDescent="0.3">
      <c r="A423" s="545" t="s">
        <v>428</v>
      </c>
      <c r="B423" s="546">
        <v>794052.97</v>
      </c>
    </row>
    <row r="424" spans="1:2" ht="12" customHeight="1" outlineLevel="4" x14ac:dyDescent="0.3">
      <c r="A424" s="251" t="s">
        <v>429</v>
      </c>
      <c r="B424" s="253">
        <v>63629.85</v>
      </c>
    </row>
    <row r="425" spans="1:2" ht="23.25" customHeight="1" outlineLevel="4" x14ac:dyDescent="0.3">
      <c r="A425" s="545" t="s">
        <v>430</v>
      </c>
      <c r="B425" s="546">
        <v>17726.310000000001</v>
      </c>
    </row>
    <row r="426" spans="1:2" ht="12" customHeight="1" outlineLevel="4" x14ac:dyDescent="0.3">
      <c r="A426" s="545" t="s">
        <v>431</v>
      </c>
      <c r="B426" s="546">
        <v>2377.92</v>
      </c>
    </row>
    <row r="427" spans="1:2" ht="23.25" customHeight="1" outlineLevel="4" x14ac:dyDescent="0.3">
      <c r="A427" s="545" t="s">
        <v>432</v>
      </c>
      <c r="B427" s="546">
        <v>25887.53</v>
      </c>
    </row>
    <row r="428" spans="1:2" ht="23.25" customHeight="1" outlineLevel="4" x14ac:dyDescent="0.3">
      <c r="A428" s="545" t="s">
        <v>433</v>
      </c>
      <c r="B428" s="546">
        <v>18883.47</v>
      </c>
    </row>
    <row r="429" spans="1:2" ht="23.25" customHeight="1" outlineLevel="4" x14ac:dyDescent="0.3">
      <c r="A429" s="545" t="s">
        <v>434</v>
      </c>
      <c r="B429" s="546">
        <v>7534.98</v>
      </c>
    </row>
    <row r="430" spans="1:2" ht="23.25" customHeight="1" outlineLevel="4" x14ac:dyDescent="0.3">
      <c r="A430" s="545" t="s">
        <v>435</v>
      </c>
      <c r="B430" s="546">
        <v>286063.34000000003</v>
      </c>
    </row>
    <row r="431" spans="1:2" ht="12" customHeight="1" outlineLevel="4" x14ac:dyDescent="0.3">
      <c r="A431" s="545" t="s">
        <v>436</v>
      </c>
      <c r="B431" s="546">
        <v>21649.24</v>
      </c>
    </row>
    <row r="432" spans="1:2" ht="12" customHeight="1" outlineLevel="4" x14ac:dyDescent="0.3">
      <c r="A432" s="545" t="s">
        <v>437</v>
      </c>
      <c r="B432" s="546">
        <v>12502418.23</v>
      </c>
    </row>
    <row r="433" spans="1:2" ht="23.25" customHeight="1" outlineLevel="4" x14ac:dyDescent="0.3">
      <c r="A433" s="251" t="s">
        <v>438</v>
      </c>
      <c r="B433" s="253">
        <v>500296.38</v>
      </c>
    </row>
    <row r="434" spans="1:2" ht="23.25" customHeight="1" outlineLevel="4" x14ac:dyDescent="0.3">
      <c r="A434" s="251" t="s">
        <v>439</v>
      </c>
      <c r="B434" s="253">
        <v>155628.17000000001</v>
      </c>
    </row>
    <row r="435" spans="1:2" ht="12" customHeight="1" outlineLevel="4" x14ac:dyDescent="0.3">
      <c r="A435" s="545" t="s">
        <v>440</v>
      </c>
      <c r="B435" s="546">
        <v>63706.66</v>
      </c>
    </row>
    <row r="436" spans="1:2" ht="12" customHeight="1" outlineLevel="4" x14ac:dyDescent="0.3">
      <c r="A436" s="545" t="s">
        <v>441</v>
      </c>
      <c r="B436" s="546">
        <v>11363.52</v>
      </c>
    </row>
    <row r="437" spans="1:2" ht="23.25" customHeight="1" outlineLevel="4" x14ac:dyDescent="0.3">
      <c r="A437" s="545" t="s">
        <v>473</v>
      </c>
      <c r="B437" s="546">
        <v>95000</v>
      </c>
    </row>
    <row r="438" spans="1:2" ht="34.5" customHeight="1" outlineLevel="4" x14ac:dyDescent="0.3">
      <c r="A438" s="545" t="s">
        <v>442</v>
      </c>
      <c r="B438" s="546">
        <v>138774.81</v>
      </c>
    </row>
    <row r="439" spans="1:2" ht="34.5" customHeight="1" outlineLevel="4" x14ac:dyDescent="0.3">
      <c r="A439" s="545" t="s">
        <v>443</v>
      </c>
      <c r="B439" s="546">
        <v>29330.85</v>
      </c>
    </row>
    <row r="440" spans="1:2" ht="34.5" customHeight="1" outlineLevel="4" x14ac:dyDescent="0.3">
      <c r="A440" s="545" t="s">
        <v>444</v>
      </c>
      <c r="B440" s="546">
        <v>88680.05</v>
      </c>
    </row>
    <row r="441" spans="1:2" ht="12" customHeight="1" outlineLevel="4" x14ac:dyDescent="0.3">
      <c r="A441" s="545" t="s">
        <v>446</v>
      </c>
      <c r="B441" s="546">
        <v>4009.44</v>
      </c>
    </row>
    <row r="442" spans="1:2" ht="34.5" customHeight="1" outlineLevel="4" x14ac:dyDescent="0.3">
      <c r="A442" s="545" t="s">
        <v>17</v>
      </c>
      <c r="B442" s="253">
        <v>66020.84</v>
      </c>
    </row>
    <row r="443" spans="1:2" ht="12" customHeight="1" outlineLevel="4" x14ac:dyDescent="0.3">
      <c r="A443" s="545" t="s">
        <v>447</v>
      </c>
      <c r="B443" s="546">
        <v>225882.58</v>
      </c>
    </row>
    <row r="444" spans="1:2" ht="23.25" customHeight="1" outlineLevel="4" x14ac:dyDescent="0.3">
      <c r="A444" s="251" t="s">
        <v>448</v>
      </c>
      <c r="B444" s="253">
        <v>56875</v>
      </c>
    </row>
    <row r="445" spans="1:2" ht="12" customHeight="1" outlineLevel="4" x14ac:dyDescent="0.3">
      <c r="A445" s="545" t="s">
        <v>490</v>
      </c>
      <c r="B445" s="555">
        <v>100.99</v>
      </c>
    </row>
    <row r="446" spans="1:2" ht="23.25" customHeight="1" outlineLevel="4" x14ac:dyDescent="0.3">
      <c r="A446" s="545" t="s">
        <v>450</v>
      </c>
      <c r="B446" s="546">
        <v>97076.23</v>
      </c>
    </row>
    <row r="447" spans="1:2" ht="34.5" customHeight="1" outlineLevel="4" x14ac:dyDescent="0.3">
      <c r="A447" s="251" t="s">
        <v>476</v>
      </c>
      <c r="B447" s="253">
        <v>18850</v>
      </c>
    </row>
    <row r="448" spans="1:2" ht="23.25" customHeight="1" outlineLevel="4" x14ac:dyDescent="0.3">
      <c r="A448" s="545" t="s">
        <v>477</v>
      </c>
      <c r="B448" s="546">
        <v>1503709.02</v>
      </c>
    </row>
    <row r="449" spans="1:2" ht="23.25" customHeight="1" outlineLevel="4" x14ac:dyDescent="0.3">
      <c r="A449" s="545" t="s">
        <v>453</v>
      </c>
      <c r="B449" s="546">
        <v>9174.5499999999993</v>
      </c>
    </row>
    <row r="450" spans="1:2" ht="23.25" customHeight="1" outlineLevel="4" x14ac:dyDescent="0.3">
      <c r="A450" s="545" t="s">
        <v>454</v>
      </c>
      <c r="B450" s="546">
        <v>1080946.42</v>
      </c>
    </row>
    <row r="451" spans="1:2" ht="23.25" customHeight="1" outlineLevel="4" x14ac:dyDescent="0.3">
      <c r="A451" s="251" t="s">
        <v>479</v>
      </c>
      <c r="B451" s="253">
        <v>10394267.08</v>
      </c>
    </row>
    <row r="452" spans="1:2" ht="23.25" customHeight="1" outlineLevel="4" x14ac:dyDescent="0.3">
      <c r="A452" s="545" t="s">
        <v>455</v>
      </c>
      <c r="B452" s="546">
        <v>347202.38</v>
      </c>
    </row>
    <row r="453" spans="1:2" ht="12" customHeight="1" outlineLevel="4" x14ac:dyDescent="0.3">
      <c r="A453" s="545" t="s">
        <v>456</v>
      </c>
      <c r="B453" s="546">
        <v>713685.72</v>
      </c>
    </row>
    <row r="454" spans="1:2" ht="12" customHeight="1" outlineLevel="4" x14ac:dyDescent="0.3">
      <c r="A454" s="545" t="s">
        <v>457</v>
      </c>
      <c r="B454" s="546">
        <v>470350.31</v>
      </c>
    </row>
    <row r="455" spans="1:2" ht="23.25" customHeight="1" outlineLevel="4" x14ac:dyDescent="0.3">
      <c r="A455" s="545" t="s">
        <v>458</v>
      </c>
      <c r="B455" s="546">
        <v>120401.58</v>
      </c>
    </row>
    <row r="456" spans="1:2" ht="12" customHeight="1" outlineLevel="4" x14ac:dyDescent="0.3">
      <c r="A456" s="545" t="s">
        <v>459</v>
      </c>
      <c r="B456" s="555">
        <v>354.22</v>
      </c>
    </row>
    <row r="457" spans="1:2" ht="23.25" customHeight="1" outlineLevel="4" x14ac:dyDescent="0.3">
      <c r="A457" s="545" t="s">
        <v>480</v>
      </c>
      <c r="B457" s="546">
        <v>61864.26</v>
      </c>
    </row>
    <row r="458" spans="1:2" ht="23.25" customHeight="1" outlineLevel="4" x14ac:dyDescent="0.3">
      <c r="A458" s="545" t="s">
        <v>460</v>
      </c>
      <c r="B458" s="546">
        <v>129083.14</v>
      </c>
    </row>
    <row r="459" spans="1:2" ht="23.25" customHeight="1" outlineLevel="4" x14ac:dyDescent="0.3">
      <c r="A459" s="545" t="s">
        <v>461</v>
      </c>
      <c r="B459" s="546">
        <v>4934.5200000000004</v>
      </c>
    </row>
    <row r="460" spans="1:2" ht="12" customHeight="1" outlineLevel="4" x14ac:dyDescent="0.3">
      <c r="A460" s="545" t="s">
        <v>462</v>
      </c>
      <c r="B460" s="546">
        <v>7026.06</v>
      </c>
    </row>
    <row r="461" spans="1:2" ht="34.5" customHeight="1" outlineLevel="4" x14ac:dyDescent="0.3">
      <c r="A461" s="545" t="s">
        <v>513</v>
      </c>
      <c r="B461" s="555">
        <v>207.17</v>
      </c>
    </row>
    <row r="462" spans="1:2" ht="45.75" customHeight="1" outlineLevel="4" x14ac:dyDescent="0.3">
      <c r="A462" s="545" t="s">
        <v>486</v>
      </c>
      <c r="B462" s="546">
        <v>75760.98</v>
      </c>
    </row>
    <row r="463" spans="1:2" ht="23.25" customHeight="1" outlineLevel="4" x14ac:dyDescent="0.3">
      <c r="A463" s="545" t="s">
        <v>463</v>
      </c>
      <c r="B463" s="546">
        <v>431553.16</v>
      </c>
    </row>
    <row r="464" spans="1:2" ht="34.5" customHeight="1" outlineLevel="4" x14ac:dyDescent="0.3">
      <c r="A464" s="545" t="s">
        <v>464</v>
      </c>
      <c r="B464" s="546">
        <v>189220.47</v>
      </c>
    </row>
    <row r="465" spans="1:2" ht="34.5" customHeight="1" outlineLevel="4" x14ac:dyDescent="0.3">
      <c r="A465" s="545" t="s">
        <v>465</v>
      </c>
      <c r="B465" s="546">
        <v>1065270.04</v>
      </c>
    </row>
    <row r="466" spans="1:2" ht="12" customHeight="1" outlineLevel="4" x14ac:dyDescent="0.3">
      <c r="A466" s="545" t="s">
        <v>466</v>
      </c>
      <c r="B466" s="546">
        <v>2656.54</v>
      </c>
    </row>
    <row r="467" spans="1:2" ht="29.25" customHeight="1" outlineLevel="4" x14ac:dyDescent="0.3">
      <c r="A467" s="545" t="s">
        <v>467</v>
      </c>
      <c r="B467" s="546">
        <v>5772.15</v>
      </c>
    </row>
    <row r="468" spans="1:2" ht="12" customHeight="1" outlineLevel="4" x14ac:dyDescent="0.3">
      <c r="A468" s="545" t="s">
        <v>481</v>
      </c>
      <c r="B468" s="546">
        <v>10038627.609999999</v>
      </c>
    </row>
    <row r="469" spans="1:2" ht="11.25" customHeight="1" x14ac:dyDescent="0.3"/>
    <row r="471" spans="1:2" ht="11.25" customHeight="1" x14ac:dyDescent="0.3">
      <c r="A471" s="236" t="s">
        <v>491</v>
      </c>
    </row>
    <row r="472" spans="1:2" x14ac:dyDescent="0.3">
      <c r="B472" s="283">
        <f>B249+B250+B251+B252+B253+B254+B255+B256+B257+B258+B259+B260+B261+B262+B265+B266+B267+B268+B269+B270+B271+B272+B274+B275+B276+B277+B278+B279+B280+B281+B282+B283+B284+B285+B287+B288+B289+B290</f>
        <v>28340379.630000006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245"/>
  <sheetViews>
    <sheetView zoomScaleNormal="100" workbookViewId="0">
      <pane xSplit="2" ySplit="189" topLeftCell="C211" activePane="bottomRight" state="frozen"/>
      <selection pane="topRight" activeCell="C1" sqref="C1"/>
      <selection pane="bottomLeft" activeCell="A190" sqref="A190"/>
      <selection pane="bottomRight" activeCell="C216" sqref="C216"/>
    </sheetView>
  </sheetViews>
  <sheetFormatPr defaultRowHeight="14.4" outlineLevelRow="3" x14ac:dyDescent="0.3"/>
  <cols>
    <col min="1" max="1" width="57.44140625" style="236" customWidth="1"/>
    <col min="2" max="2" width="17.5546875" style="236" customWidth="1"/>
    <col min="3" max="3" width="20.33203125" customWidth="1"/>
    <col min="4" max="5" width="19.6640625" customWidth="1"/>
    <col min="6" max="6" width="18.21875" customWidth="1"/>
    <col min="7" max="7" width="17.88671875" customWidth="1"/>
    <col min="8" max="8" width="25" customWidth="1"/>
    <col min="9" max="241" width="9.109375" customWidth="1"/>
    <col min="242" max="244" width="9" customWidth="1"/>
    <col min="245" max="245" width="3" customWidth="1"/>
    <col min="246" max="246" width="6" customWidth="1"/>
    <col min="247" max="247" width="9" customWidth="1"/>
    <col min="248" max="248" width="1" customWidth="1"/>
    <col min="249" max="250" width="9.109375" customWidth="1"/>
    <col min="251" max="251" width="1" customWidth="1"/>
    <col min="252" max="252" width="9" customWidth="1"/>
    <col min="253" max="253" width="6" customWidth="1"/>
    <col min="254" max="254" width="3" customWidth="1"/>
    <col min="255" max="255" width="9" customWidth="1"/>
    <col min="256" max="256" width="4" customWidth="1"/>
    <col min="257" max="257" width="5" customWidth="1"/>
    <col min="258" max="258" width="9" customWidth="1"/>
    <col min="259" max="259" width="2" customWidth="1"/>
    <col min="260" max="260" width="7" customWidth="1"/>
    <col min="261" max="261" width="9" customWidth="1"/>
    <col min="262" max="497" width="9.109375" customWidth="1"/>
    <col min="498" max="500" width="9" customWidth="1"/>
    <col min="501" max="501" width="3" customWidth="1"/>
    <col min="502" max="502" width="6" customWidth="1"/>
    <col min="503" max="503" width="9" customWidth="1"/>
    <col min="504" max="504" width="1" customWidth="1"/>
    <col min="505" max="506" width="9.109375" customWidth="1"/>
    <col min="507" max="507" width="1" customWidth="1"/>
    <col min="508" max="508" width="9" customWidth="1"/>
    <col min="509" max="509" width="6" customWidth="1"/>
    <col min="510" max="510" width="3" customWidth="1"/>
    <col min="511" max="511" width="9" customWidth="1"/>
    <col min="512" max="512" width="4" customWidth="1"/>
    <col min="513" max="513" width="5" customWidth="1"/>
    <col min="514" max="514" width="9" customWidth="1"/>
    <col min="515" max="515" width="2" customWidth="1"/>
    <col min="516" max="516" width="7" customWidth="1"/>
    <col min="517" max="517" width="9" customWidth="1"/>
    <col min="518" max="753" width="9.109375" customWidth="1"/>
    <col min="754" max="756" width="9" customWidth="1"/>
    <col min="757" max="757" width="3" customWidth="1"/>
    <col min="758" max="758" width="6" customWidth="1"/>
    <col min="759" max="759" width="9" customWidth="1"/>
    <col min="760" max="760" width="1" customWidth="1"/>
    <col min="761" max="762" width="9.109375" customWidth="1"/>
    <col min="763" max="763" width="1" customWidth="1"/>
    <col min="764" max="764" width="9" customWidth="1"/>
    <col min="765" max="765" width="6" customWidth="1"/>
    <col min="766" max="766" width="3" customWidth="1"/>
    <col min="767" max="767" width="9" customWidth="1"/>
    <col min="768" max="768" width="4" customWidth="1"/>
    <col min="769" max="769" width="5" customWidth="1"/>
    <col min="770" max="770" width="9" customWidth="1"/>
    <col min="771" max="771" width="2" customWidth="1"/>
    <col min="772" max="772" width="7" customWidth="1"/>
    <col min="773" max="773" width="9" customWidth="1"/>
    <col min="774" max="1009" width="9.109375" customWidth="1"/>
    <col min="1010" max="1012" width="9" customWidth="1"/>
    <col min="1013" max="1013" width="3" customWidth="1"/>
    <col min="1014" max="1014" width="6" customWidth="1"/>
    <col min="1015" max="1015" width="9" customWidth="1"/>
    <col min="1016" max="1016" width="1" customWidth="1"/>
    <col min="1017" max="1018" width="9.109375" customWidth="1"/>
    <col min="1019" max="1019" width="1" customWidth="1"/>
    <col min="1020" max="1020" width="9" customWidth="1"/>
    <col min="1021" max="1021" width="6" customWidth="1"/>
    <col min="1022" max="1022" width="3" customWidth="1"/>
    <col min="1023" max="1023" width="9" customWidth="1"/>
    <col min="1024" max="1024" width="4" customWidth="1"/>
    <col min="1025" max="1025" width="5" customWidth="1"/>
    <col min="1026" max="1026" width="9" customWidth="1"/>
    <col min="1027" max="1027" width="2" customWidth="1"/>
    <col min="1028" max="1028" width="7" customWidth="1"/>
    <col min="1029" max="1029" width="9" customWidth="1"/>
    <col min="1030" max="1265" width="9.109375" customWidth="1"/>
    <col min="1266" max="1268" width="9" customWidth="1"/>
    <col min="1269" max="1269" width="3" customWidth="1"/>
    <col min="1270" max="1270" width="6" customWidth="1"/>
    <col min="1271" max="1271" width="9" customWidth="1"/>
    <col min="1272" max="1272" width="1" customWidth="1"/>
    <col min="1273" max="1274" width="9.109375" customWidth="1"/>
    <col min="1275" max="1275" width="1" customWidth="1"/>
    <col min="1276" max="1276" width="9" customWidth="1"/>
    <col min="1277" max="1277" width="6" customWidth="1"/>
    <col min="1278" max="1278" width="3" customWidth="1"/>
    <col min="1279" max="1279" width="9" customWidth="1"/>
    <col min="1280" max="1280" width="4" customWidth="1"/>
    <col min="1281" max="1281" width="5" customWidth="1"/>
    <col min="1282" max="1282" width="9" customWidth="1"/>
    <col min="1283" max="1283" width="2" customWidth="1"/>
    <col min="1284" max="1284" width="7" customWidth="1"/>
    <col min="1285" max="1285" width="9" customWidth="1"/>
    <col min="1286" max="1521" width="9.109375" customWidth="1"/>
    <col min="1522" max="1524" width="9" customWidth="1"/>
    <col min="1525" max="1525" width="3" customWidth="1"/>
    <col min="1526" max="1526" width="6" customWidth="1"/>
    <col min="1527" max="1527" width="9" customWidth="1"/>
    <col min="1528" max="1528" width="1" customWidth="1"/>
    <col min="1529" max="1530" width="9.109375" customWidth="1"/>
    <col min="1531" max="1531" width="1" customWidth="1"/>
    <col min="1532" max="1532" width="9" customWidth="1"/>
    <col min="1533" max="1533" width="6" customWidth="1"/>
    <col min="1534" max="1534" width="3" customWidth="1"/>
    <col min="1535" max="1535" width="9" customWidth="1"/>
    <col min="1536" max="1536" width="4" customWidth="1"/>
    <col min="1537" max="1537" width="5" customWidth="1"/>
    <col min="1538" max="1538" width="9" customWidth="1"/>
    <col min="1539" max="1539" width="2" customWidth="1"/>
    <col min="1540" max="1540" width="7" customWidth="1"/>
    <col min="1541" max="1541" width="9" customWidth="1"/>
    <col min="1542" max="1777" width="9.109375" customWidth="1"/>
    <col min="1778" max="1780" width="9" customWidth="1"/>
    <col min="1781" max="1781" width="3" customWidth="1"/>
    <col min="1782" max="1782" width="6" customWidth="1"/>
    <col min="1783" max="1783" width="9" customWidth="1"/>
    <col min="1784" max="1784" width="1" customWidth="1"/>
    <col min="1785" max="1786" width="9.109375" customWidth="1"/>
    <col min="1787" max="1787" width="1" customWidth="1"/>
    <col min="1788" max="1788" width="9" customWidth="1"/>
    <col min="1789" max="1789" width="6" customWidth="1"/>
    <col min="1790" max="1790" width="3" customWidth="1"/>
    <col min="1791" max="1791" width="9" customWidth="1"/>
    <col min="1792" max="1792" width="4" customWidth="1"/>
    <col min="1793" max="1793" width="5" customWidth="1"/>
    <col min="1794" max="1794" width="9" customWidth="1"/>
    <col min="1795" max="1795" width="2" customWidth="1"/>
    <col min="1796" max="1796" width="7" customWidth="1"/>
    <col min="1797" max="1797" width="9" customWidth="1"/>
    <col min="1798" max="2033" width="9.109375" customWidth="1"/>
    <col min="2034" max="2036" width="9" customWidth="1"/>
    <col min="2037" max="2037" width="3" customWidth="1"/>
    <col min="2038" max="2038" width="6" customWidth="1"/>
    <col min="2039" max="2039" width="9" customWidth="1"/>
    <col min="2040" max="2040" width="1" customWidth="1"/>
    <col min="2041" max="2042" width="9.109375" customWidth="1"/>
    <col min="2043" max="2043" width="1" customWidth="1"/>
    <col min="2044" max="2044" width="9" customWidth="1"/>
    <col min="2045" max="2045" width="6" customWidth="1"/>
    <col min="2046" max="2046" width="3" customWidth="1"/>
    <col min="2047" max="2047" width="9" customWidth="1"/>
    <col min="2048" max="2048" width="4" customWidth="1"/>
    <col min="2049" max="2049" width="5" customWidth="1"/>
    <col min="2050" max="2050" width="9" customWidth="1"/>
    <col min="2051" max="2051" width="2" customWidth="1"/>
    <col min="2052" max="2052" width="7" customWidth="1"/>
    <col min="2053" max="2053" width="9" customWidth="1"/>
    <col min="2054" max="2289" width="9.109375" customWidth="1"/>
    <col min="2290" max="2292" width="9" customWidth="1"/>
    <col min="2293" max="2293" width="3" customWidth="1"/>
    <col min="2294" max="2294" width="6" customWidth="1"/>
    <col min="2295" max="2295" width="9" customWidth="1"/>
    <col min="2296" max="2296" width="1" customWidth="1"/>
    <col min="2297" max="2298" width="9.109375" customWidth="1"/>
    <col min="2299" max="2299" width="1" customWidth="1"/>
    <col min="2300" max="2300" width="9" customWidth="1"/>
    <col min="2301" max="2301" width="6" customWidth="1"/>
    <col min="2302" max="2302" width="3" customWidth="1"/>
    <col min="2303" max="2303" width="9" customWidth="1"/>
    <col min="2304" max="2304" width="4" customWidth="1"/>
    <col min="2305" max="2305" width="5" customWidth="1"/>
    <col min="2306" max="2306" width="9" customWidth="1"/>
    <col min="2307" max="2307" width="2" customWidth="1"/>
    <col min="2308" max="2308" width="7" customWidth="1"/>
    <col min="2309" max="2309" width="9" customWidth="1"/>
    <col min="2310" max="2545" width="9.109375" customWidth="1"/>
    <col min="2546" max="2548" width="9" customWidth="1"/>
    <col min="2549" max="2549" width="3" customWidth="1"/>
    <col min="2550" max="2550" width="6" customWidth="1"/>
    <col min="2551" max="2551" width="9" customWidth="1"/>
    <col min="2552" max="2552" width="1" customWidth="1"/>
    <col min="2553" max="2554" width="9.109375" customWidth="1"/>
    <col min="2555" max="2555" width="1" customWidth="1"/>
    <col min="2556" max="2556" width="9" customWidth="1"/>
    <col min="2557" max="2557" width="6" customWidth="1"/>
    <col min="2558" max="2558" width="3" customWidth="1"/>
    <col min="2559" max="2559" width="9" customWidth="1"/>
    <col min="2560" max="2560" width="4" customWidth="1"/>
    <col min="2561" max="2561" width="5" customWidth="1"/>
    <col min="2562" max="2562" width="9" customWidth="1"/>
    <col min="2563" max="2563" width="2" customWidth="1"/>
    <col min="2564" max="2564" width="7" customWidth="1"/>
    <col min="2565" max="2565" width="9" customWidth="1"/>
    <col min="2566" max="2801" width="9.109375" customWidth="1"/>
    <col min="2802" max="2804" width="9" customWidth="1"/>
    <col min="2805" max="2805" width="3" customWidth="1"/>
    <col min="2806" max="2806" width="6" customWidth="1"/>
    <col min="2807" max="2807" width="9" customWidth="1"/>
    <col min="2808" max="2808" width="1" customWidth="1"/>
    <col min="2809" max="2810" width="9.109375" customWidth="1"/>
    <col min="2811" max="2811" width="1" customWidth="1"/>
    <col min="2812" max="2812" width="9" customWidth="1"/>
    <col min="2813" max="2813" width="6" customWidth="1"/>
    <col min="2814" max="2814" width="3" customWidth="1"/>
    <col min="2815" max="2815" width="9" customWidth="1"/>
    <col min="2816" max="2816" width="4" customWidth="1"/>
    <col min="2817" max="2817" width="5" customWidth="1"/>
    <col min="2818" max="2818" width="9" customWidth="1"/>
    <col min="2819" max="2819" width="2" customWidth="1"/>
    <col min="2820" max="2820" width="7" customWidth="1"/>
    <col min="2821" max="2821" width="9" customWidth="1"/>
    <col min="2822" max="3057" width="9.109375" customWidth="1"/>
    <col min="3058" max="3060" width="9" customWidth="1"/>
    <col min="3061" max="3061" width="3" customWidth="1"/>
    <col min="3062" max="3062" width="6" customWidth="1"/>
    <col min="3063" max="3063" width="9" customWidth="1"/>
    <col min="3064" max="3064" width="1" customWidth="1"/>
    <col min="3065" max="3066" width="9.109375" customWidth="1"/>
    <col min="3067" max="3067" width="1" customWidth="1"/>
    <col min="3068" max="3068" width="9" customWidth="1"/>
    <col min="3069" max="3069" width="6" customWidth="1"/>
    <col min="3070" max="3070" width="3" customWidth="1"/>
    <col min="3071" max="3071" width="9" customWidth="1"/>
    <col min="3072" max="3072" width="4" customWidth="1"/>
    <col min="3073" max="3073" width="5" customWidth="1"/>
    <col min="3074" max="3074" width="9" customWidth="1"/>
    <col min="3075" max="3075" width="2" customWidth="1"/>
    <col min="3076" max="3076" width="7" customWidth="1"/>
    <col min="3077" max="3077" width="9" customWidth="1"/>
    <col min="3078" max="3313" width="9.109375" customWidth="1"/>
    <col min="3314" max="3316" width="9" customWidth="1"/>
    <col min="3317" max="3317" width="3" customWidth="1"/>
    <col min="3318" max="3318" width="6" customWidth="1"/>
    <col min="3319" max="3319" width="9" customWidth="1"/>
    <col min="3320" max="3320" width="1" customWidth="1"/>
    <col min="3321" max="3322" width="9.109375" customWidth="1"/>
    <col min="3323" max="3323" width="1" customWidth="1"/>
    <col min="3324" max="3324" width="9" customWidth="1"/>
    <col min="3325" max="3325" width="6" customWidth="1"/>
    <col min="3326" max="3326" width="3" customWidth="1"/>
    <col min="3327" max="3327" width="9" customWidth="1"/>
    <col min="3328" max="3328" width="4" customWidth="1"/>
    <col min="3329" max="3329" width="5" customWidth="1"/>
    <col min="3330" max="3330" width="9" customWidth="1"/>
    <col min="3331" max="3331" width="2" customWidth="1"/>
    <col min="3332" max="3332" width="7" customWidth="1"/>
    <col min="3333" max="3333" width="9" customWidth="1"/>
    <col min="3334" max="3569" width="9.109375" customWidth="1"/>
    <col min="3570" max="3572" width="9" customWidth="1"/>
    <col min="3573" max="3573" width="3" customWidth="1"/>
    <col min="3574" max="3574" width="6" customWidth="1"/>
    <col min="3575" max="3575" width="9" customWidth="1"/>
    <col min="3576" max="3576" width="1" customWidth="1"/>
    <col min="3577" max="3578" width="9.109375" customWidth="1"/>
    <col min="3579" max="3579" width="1" customWidth="1"/>
    <col min="3580" max="3580" width="9" customWidth="1"/>
    <col min="3581" max="3581" width="6" customWidth="1"/>
    <col min="3582" max="3582" width="3" customWidth="1"/>
    <col min="3583" max="3583" width="9" customWidth="1"/>
    <col min="3584" max="3584" width="4" customWidth="1"/>
    <col min="3585" max="3585" width="5" customWidth="1"/>
    <col min="3586" max="3586" width="9" customWidth="1"/>
    <col min="3587" max="3587" width="2" customWidth="1"/>
    <col min="3588" max="3588" width="7" customWidth="1"/>
    <col min="3589" max="3589" width="9" customWidth="1"/>
    <col min="3590" max="3825" width="9.109375" customWidth="1"/>
    <col min="3826" max="3828" width="9" customWidth="1"/>
    <col min="3829" max="3829" width="3" customWidth="1"/>
    <col min="3830" max="3830" width="6" customWidth="1"/>
    <col min="3831" max="3831" width="9" customWidth="1"/>
    <col min="3832" max="3832" width="1" customWidth="1"/>
    <col min="3833" max="3834" width="9.109375" customWidth="1"/>
    <col min="3835" max="3835" width="1" customWidth="1"/>
    <col min="3836" max="3836" width="9" customWidth="1"/>
    <col min="3837" max="3837" width="6" customWidth="1"/>
    <col min="3838" max="3838" width="3" customWidth="1"/>
    <col min="3839" max="3839" width="9" customWidth="1"/>
    <col min="3840" max="3840" width="4" customWidth="1"/>
    <col min="3841" max="3841" width="5" customWidth="1"/>
    <col min="3842" max="3842" width="9" customWidth="1"/>
    <col min="3843" max="3843" width="2" customWidth="1"/>
    <col min="3844" max="3844" width="7" customWidth="1"/>
    <col min="3845" max="3845" width="9" customWidth="1"/>
    <col min="3846" max="4081" width="9.109375" customWidth="1"/>
    <col min="4082" max="4084" width="9" customWidth="1"/>
    <col min="4085" max="4085" width="3" customWidth="1"/>
    <col min="4086" max="4086" width="6" customWidth="1"/>
    <col min="4087" max="4087" width="9" customWidth="1"/>
    <col min="4088" max="4088" width="1" customWidth="1"/>
    <col min="4089" max="4090" width="9.109375" customWidth="1"/>
    <col min="4091" max="4091" width="1" customWidth="1"/>
    <col min="4092" max="4092" width="9" customWidth="1"/>
    <col min="4093" max="4093" width="6" customWidth="1"/>
    <col min="4094" max="4094" width="3" customWidth="1"/>
    <col min="4095" max="4095" width="9" customWidth="1"/>
    <col min="4096" max="4096" width="4" customWidth="1"/>
    <col min="4097" max="4097" width="5" customWidth="1"/>
    <col min="4098" max="4098" width="9" customWidth="1"/>
    <col min="4099" max="4099" width="2" customWidth="1"/>
    <col min="4100" max="4100" width="7" customWidth="1"/>
    <col min="4101" max="4101" width="9" customWidth="1"/>
    <col min="4102" max="4337" width="9.109375" customWidth="1"/>
    <col min="4338" max="4340" width="9" customWidth="1"/>
    <col min="4341" max="4341" width="3" customWidth="1"/>
    <col min="4342" max="4342" width="6" customWidth="1"/>
    <col min="4343" max="4343" width="9" customWidth="1"/>
    <col min="4344" max="4344" width="1" customWidth="1"/>
    <col min="4345" max="4346" width="9.109375" customWidth="1"/>
    <col min="4347" max="4347" width="1" customWidth="1"/>
    <col min="4348" max="4348" width="9" customWidth="1"/>
    <col min="4349" max="4349" width="6" customWidth="1"/>
    <col min="4350" max="4350" width="3" customWidth="1"/>
    <col min="4351" max="4351" width="9" customWidth="1"/>
    <col min="4352" max="4352" width="4" customWidth="1"/>
    <col min="4353" max="4353" width="5" customWidth="1"/>
    <col min="4354" max="4354" width="9" customWidth="1"/>
    <col min="4355" max="4355" width="2" customWidth="1"/>
    <col min="4356" max="4356" width="7" customWidth="1"/>
    <col min="4357" max="4357" width="9" customWidth="1"/>
    <col min="4358" max="4593" width="9.109375" customWidth="1"/>
    <col min="4594" max="4596" width="9" customWidth="1"/>
    <col min="4597" max="4597" width="3" customWidth="1"/>
    <col min="4598" max="4598" width="6" customWidth="1"/>
    <col min="4599" max="4599" width="9" customWidth="1"/>
    <col min="4600" max="4600" width="1" customWidth="1"/>
    <col min="4601" max="4602" width="9.109375" customWidth="1"/>
    <col min="4603" max="4603" width="1" customWidth="1"/>
    <col min="4604" max="4604" width="9" customWidth="1"/>
    <col min="4605" max="4605" width="6" customWidth="1"/>
    <col min="4606" max="4606" width="3" customWidth="1"/>
    <col min="4607" max="4607" width="9" customWidth="1"/>
    <col min="4608" max="4608" width="4" customWidth="1"/>
    <col min="4609" max="4609" width="5" customWidth="1"/>
    <col min="4610" max="4610" width="9" customWidth="1"/>
    <col min="4611" max="4611" width="2" customWidth="1"/>
    <col min="4612" max="4612" width="7" customWidth="1"/>
    <col min="4613" max="4613" width="9" customWidth="1"/>
    <col min="4614" max="4849" width="9.109375" customWidth="1"/>
    <col min="4850" max="4852" width="9" customWidth="1"/>
    <col min="4853" max="4853" width="3" customWidth="1"/>
    <col min="4854" max="4854" width="6" customWidth="1"/>
    <col min="4855" max="4855" width="9" customWidth="1"/>
    <col min="4856" max="4856" width="1" customWidth="1"/>
    <col min="4857" max="4858" width="9.109375" customWidth="1"/>
    <col min="4859" max="4859" width="1" customWidth="1"/>
    <col min="4860" max="4860" width="9" customWidth="1"/>
    <col min="4861" max="4861" width="6" customWidth="1"/>
    <col min="4862" max="4862" width="3" customWidth="1"/>
    <col min="4863" max="4863" width="9" customWidth="1"/>
    <col min="4864" max="4864" width="4" customWidth="1"/>
    <col min="4865" max="4865" width="5" customWidth="1"/>
    <col min="4866" max="4866" width="9" customWidth="1"/>
    <col min="4867" max="4867" width="2" customWidth="1"/>
    <col min="4868" max="4868" width="7" customWidth="1"/>
    <col min="4869" max="4869" width="9" customWidth="1"/>
    <col min="4870" max="5105" width="9.109375" customWidth="1"/>
    <col min="5106" max="5108" width="9" customWidth="1"/>
    <col min="5109" max="5109" width="3" customWidth="1"/>
    <col min="5110" max="5110" width="6" customWidth="1"/>
    <col min="5111" max="5111" width="9" customWidth="1"/>
    <col min="5112" max="5112" width="1" customWidth="1"/>
    <col min="5113" max="5114" width="9.109375" customWidth="1"/>
    <col min="5115" max="5115" width="1" customWidth="1"/>
    <col min="5116" max="5116" width="9" customWidth="1"/>
    <col min="5117" max="5117" width="6" customWidth="1"/>
    <col min="5118" max="5118" width="3" customWidth="1"/>
    <col min="5119" max="5119" width="9" customWidth="1"/>
    <col min="5120" max="5120" width="4" customWidth="1"/>
    <col min="5121" max="5121" width="5" customWidth="1"/>
    <col min="5122" max="5122" width="9" customWidth="1"/>
    <col min="5123" max="5123" width="2" customWidth="1"/>
    <col min="5124" max="5124" width="7" customWidth="1"/>
    <col min="5125" max="5125" width="9" customWidth="1"/>
    <col min="5126" max="5361" width="9.109375" customWidth="1"/>
    <col min="5362" max="5364" width="9" customWidth="1"/>
    <col min="5365" max="5365" width="3" customWidth="1"/>
    <col min="5366" max="5366" width="6" customWidth="1"/>
    <col min="5367" max="5367" width="9" customWidth="1"/>
    <col min="5368" max="5368" width="1" customWidth="1"/>
    <col min="5369" max="5370" width="9.109375" customWidth="1"/>
    <col min="5371" max="5371" width="1" customWidth="1"/>
    <col min="5372" max="5372" width="9" customWidth="1"/>
    <col min="5373" max="5373" width="6" customWidth="1"/>
    <col min="5374" max="5374" width="3" customWidth="1"/>
    <col min="5375" max="5375" width="9" customWidth="1"/>
    <col min="5376" max="5376" width="4" customWidth="1"/>
    <col min="5377" max="5377" width="5" customWidth="1"/>
    <col min="5378" max="5378" width="9" customWidth="1"/>
    <col min="5379" max="5379" width="2" customWidth="1"/>
    <col min="5380" max="5380" width="7" customWidth="1"/>
    <col min="5381" max="5381" width="9" customWidth="1"/>
    <col min="5382" max="5617" width="9.109375" customWidth="1"/>
    <col min="5618" max="5620" width="9" customWidth="1"/>
    <col min="5621" max="5621" width="3" customWidth="1"/>
    <col min="5622" max="5622" width="6" customWidth="1"/>
    <col min="5623" max="5623" width="9" customWidth="1"/>
    <col min="5624" max="5624" width="1" customWidth="1"/>
    <col min="5625" max="5626" width="9.109375" customWidth="1"/>
    <col min="5627" max="5627" width="1" customWidth="1"/>
    <col min="5628" max="5628" width="9" customWidth="1"/>
    <col min="5629" max="5629" width="6" customWidth="1"/>
    <col min="5630" max="5630" width="3" customWidth="1"/>
    <col min="5631" max="5631" width="9" customWidth="1"/>
    <col min="5632" max="5632" width="4" customWidth="1"/>
    <col min="5633" max="5633" width="5" customWidth="1"/>
    <col min="5634" max="5634" width="9" customWidth="1"/>
    <col min="5635" max="5635" width="2" customWidth="1"/>
    <col min="5636" max="5636" width="7" customWidth="1"/>
    <col min="5637" max="5637" width="9" customWidth="1"/>
    <col min="5638" max="5873" width="9.109375" customWidth="1"/>
    <col min="5874" max="5876" width="9" customWidth="1"/>
    <col min="5877" max="5877" width="3" customWidth="1"/>
    <col min="5878" max="5878" width="6" customWidth="1"/>
    <col min="5879" max="5879" width="9" customWidth="1"/>
    <col min="5880" max="5880" width="1" customWidth="1"/>
    <col min="5881" max="5882" width="9.109375" customWidth="1"/>
    <col min="5883" max="5883" width="1" customWidth="1"/>
    <col min="5884" max="5884" width="9" customWidth="1"/>
    <col min="5885" max="5885" width="6" customWidth="1"/>
    <col min="5886" max="5886" width="3" customWidth="1"/>
    <col min="5887" max="5887" width="9" customWidth="1"/>
    <col min="5888" max="5888" width="4" customWidth="1"/>
    <col min="5889" max="5889" width="5" customWidth="1"/>
    <col min="5890" max="5890" width="9" customWidth="1"/>
    <col min="5891" max="5891" width="2" customWidth="1"/>
    <col min="5892" max="5892" width="7" customWidth="1"/>
    <col min="5893" max="5893" width="9" customWidth="1"/>
    <col min="5894" max="6129" width="9.109375" customWidth="1"/>
    <col min="6130" max="6132" width="9" customWidth="1"/>
    <col min="6133" max="6133" width="3" customWidth="1"/>
    <col min="6134" max="6134" width="6" customWidth="1"/>
    <col min="6135" max="6135" width="9" customWidth="1"/>
    <col min="6136" max="6136" width="1" customWidth="1"/>
    <col min="6137" max="6138" width="9.109375" customWidth="1"/>
    <col min="6139" max="6139" width="1" customWidth="1"/>
    <col min="6140" max="6140" width="9" customWidth="1"/>
    <col min="6141" max="6141" width="6" customWidth="1"/>
    <col min="6142" max="6142" width="3" customWidth="1"/>
    <col min="6143" max="6143" width="9" customWidth="1"/>
    <col min="6144" max="6144" width="4" customWidth="1"/>
    <col min="6145" max="6145" width="5" customWidth="1"/>
    <col min="6146" max="6146" width="9" customWidth="1"/>
    <col min="6147" max="6147" width="2" customWidth="1"/>
    <col min="6148" max="6148" width="7" customWidth="1"/>
    <col min="6149" max="6149" width="9" customWidth="1"/>
    <col min="6150" max="6385" width="9.109375" customWidth="1"/>
    <col min="6386" max="6388" width="9" customWidth="1"/>
    <col min="6389" max="6389" width="3" customWidth="1"/>
    <col min="6390" max="6390" width="6" customWidth="1"/>
    <col min="6391" max="6391" width="9" customWidth="1"/>
    <col min="6392" max="6392" width="1" customWidth="1"/>
    <col min="6393" max="6394" width="9.109375" customWidth="1"/>
    <col min="6395" max="6395" width="1" customWidth="1"/>
    <col min="6396" max="6396" width="9" customWidth="1"/>
    <col min="6397" max="6397" width="6" customWidth="1"/>
    <col min="6398" max="6398" width="3" customWidth="1"/>
    <col min="6399" max="6399" width="9" customWidth="1"/>
    <col min="6400" max="6400" width="4" customWidth="1"/>
    <col min="6401" max="6401" width="5" customWidth="1"/>
    <col min="6402" max="6402" width="9" customWidth="1"/>
    <col min="6403" max="6403" width="2" customWidth="1"/>
    <col min="6404" max="6404" width="7" customWidth="1"/>
    <col min="6405" max="6405" width="9" customWidth="1"/>
    <col min="6406" max="6641" width="9.109375" customWidth="1"/>
    <col min="6642" max="6644" width="9" customWidth="1"/>
    <col min="6645" max="6645" width="3" customWidth="1"/>
    <col min="6646" max="6646" width="6" customWidth="1"/>
    <col min="6647" max="6647" width="9" customWidth="1"/>
    <col min="6648" max="6648" width="1" customWidth="1"/>
    <col min="6649" max="6650" width="9.109375" customWidth="1"/>
    <col min="6651" max="6651" width="1" customWidth="1"/>
    <col min="6652" max="6652" width="9" customWidth="1"/>
    <col min="6653" max="6653" width="6" customWidth="1"/>
    <col min="6654" max="6654" width="3" customWidth="1"/>
    <col min="6655" max="6655" width="9" customWidth="1"/>
    <col min="6656" max="6656" width="4" customWidth="1"/>
    <col min="6657" max="6657" width="5" customWidth="1"/>
    <col min="6658" max="6658" width="9" customWidth="1"/>
    <col min="6659" max="6659" width="2" customWidth="1"/>
    <col min="6660" max="6660" width="7" customWidth="1"/>
    <col min="6661" max="6661" width="9" customWidth="1"/>
    <col min="6662" max="6897" width="9.109375" customWidth="1"/>
    <col min="6898" max="6900" width="9" customWidth="1"/>
    <col min="6901" max="6901" width="3" customWidth="1"/>
    <col min="6902" max="6902" width="6" customWidth="1"/>
    <col min="6903" max="6903" width="9" customWidth="1"/>
    <col min="6904" max="6904" width="1" customWidth="1"/>
    <col min="6905" max="6906" width="9.109375" customWidth="1"/>
    <col min="6907" max="6907" width="1" customWidth="1"/>
    <col min="6908" max="6908" width="9" customWidth="1"/>
    <col min="6909" max="6909" width="6" customWidth="1"/>
    <col min="6910" max="6910" width="3" customWidth="1"/>
    <col min="6911" max="6911" width="9" customWidth="1"/>
    <col min="6912" max="6912" width="4" customWidth="1"/>
    <col min="6913" max="6913" width="5" customWidth="1"/>
    <col min="6914" max="6914" width="9" customWidth="1"/>
    <col min="6915" max="6915" width="2" customWidth="1"/>
    <col min="6916" max="6916" width="7" customWidth="1"/>
    <col min="6917" max="6917" width="9" customWidth="1"/>
    <col min="6918" max="7153" width="9.109375" customWidth="1"/>
    <col min="7154" max="7156" width="9" customWidth="1"/>
    <col min="7157" max="7157" width="3" customWidth="1"/>
    <col min="7158" max="7158" width="6" customWidth="1"/>
    <col min="7159" max="7159" width="9" customWidth="1"/>
    <col min="7160" max="7160" width="1" customWidth="1"/>
    <col min="7161" max="7162" width="9.109375" customWidth="1"/>
    <col min="7163" max="7163" width="1" customWidth="1"/>
    <col min="7164" max="7164" width="9" customWidth="1"/>
    <col min="7165" max="7165" width="6" customWidth="1"/>
    <col min="7166" max="7166" width="3" customWidth="1"/>
    <col min="7167" max="7167" width="9" customWidth="1"/>
    <col min="7168" max="7168" width="4" customWidth="1"/>
    <col min="7169" max="7169" width="5" customWidth="1"/>
    <col min="7170" max="7170" width="9" customWidth="1"/>
    <col min="7171" max="7171" width="2" customWidth="1"/>
    <col min="7172" max="7172" width="7" customWidth="1"/>
    <col min="7173" max="7173" width="9" customWidth="1"/>
    <col min="7174" max="7409" width="9.109375" customWidth="1"/>
    <col min="7410" max="7412" width="9" customWidth="1"/>
    <col min="7413" max="7413" width="3" customWidth="1"/>
    <col min="7414" max="7414" width="6" customWidth="1"/>
    <col min="7415" max="7415" width="9" customWidth="1"/>
    <col min="7416" max="7416" width="1" customWidth="1"/>
    <col min="7417" max="7418" width="9.109375" customWidth="1"/>
    <col min="7419" max="7419" width="1" customWidth="1"/>
    <col min="7420" max="7420" width="9" customWidth="1"/>
    <col min="7421" max="7421" width="6" customWidth="1"/>
    <col min="7422" max="7422" width="3" customWidth="1"/>
    <col min="7423" max="7423" width="9" customWidth="1"/>
    <col min="7424" max="7424" width="4" customWidth="1"/>
    <col min="7425" max="7425" width="5" customWidth="1"/>
    <col min="7426" max="7426" width="9" customWidth="1"/>
    <col min="7427" max="7427" width="2" customWidth="1"/>
    <col min="7428" max="7428" width="7" customWidth="1"/>
    <col min="7429" max="7429" width="9" customWidth="1"/>
    <col min="7430" max="7665" width="9.109375" customWidth="1"/>
    <col min="7666" max="7668" width="9" customWidth="1"/>
    <col min="7669" max="7669" width="3" customWidth="1"/>
    <col min="7670" max="7670" width="6" customWidth="1"/>
    <col min="7671" max="7671" width="9" customWidth="1"/>
    <col min="7672" max="7672" width="1" customWidth="1"/>
    <col min="7673" max="7674" width="9.109375" customWidth="1"/>
    <col min="7675" max="7675" width="1" customWidth="1"/>
    <col min="7676" max="7676" width="9" customWidth="1"/>
    <col min="7677" max="7677" width="6" customWidth="1"/>
    <col min="7678" max="7678" width="3" customWidth="1"/>
    <col min="7679" max="7679" width="9" customWidth="1"/>
    <col min="7680" max="7680" width="4" customWidth="1"/>
    <col min="7681" max="7681" width="5" customWidth="1"/>
    <col min="7682" max="7682" width="9" customWidth="1"/>
    <col min="7683" max="7683" width="2" customWidth="1"/>
    <col min="7684" max="7684" width="7" customWidth="1"/>
    <col min="7685" max="7685" width="9" customWidth="1"/>
    <col min="7686" max="7921" width="9.109375" customWidth="1"/>
    <col min="7922" max="7924" width="9" customWidth="1"/>
    <col min="7925" max="7925" width="3" customWidth="1"/>
    <col min="7926" max="7926" width="6" customWidth="1"/>
    <col min="7927" max="7927" width="9" customWidth="1"/>
    <col min="7928" max="7928" width="1" customWidth="1"/>
    <col min="7929" max="7930" width="9.109375" customWidth="1"/>
    <col min="7931" max="7931" width="1" customWidth="1"/>
    <col min="7932" max="7932" width="9" customWidth="1"/>
    <col min="7933" max="7933" width="6" customWidth="1"/>
    <col min="7934" max="7934" width="3" customWidth="1"/>
    <col min="7935" max="7935" width="9" customWidth="1"/>
    <col min="7936" max="7936" width="4" customWidth="1"/>
    <col min="7937" max="7937" width="5" customWidth="1"/>
    <col min="7938" max="7938" width="9" customWidth="1"/>
    <col min="7939" max="7939" width="2" customWidth="1"/>
    <col min="7940" max="7940" width="7" customWidth="1"/>
    <col min="7941" max="7941" width="9" customWidth="1"/>
    <col min="7942" max="8177" width="9.109375" customWidth="1"/>
    <col min="8178" max="8180" width="9" customWidth="1"/>
    <col min="8181" max="8181" width="3" customWidth="1"/>
    <col min="8182" max="8182" width="6" customWidth="1"/>
    <col min="8183" max="8183" width="9" customWidth="1"/>
    <col min="8184" max="8184" width="1" customWidth="1"/>
    <col min="8185" max="8186" width="9.109375" customWidth="1"/>
    <col min="8187" max="8187" width="1" customWidth="1"/>
    <col min="8188" max="8188" width="9" customWidth="1"/>
    <col min="8189" max="8189" width="6" customWidth="1"/>
    <col min="8190" max="8190" width="3" customWidth="1"/>
    <col min="8191" max="8191" width="9" customWidth="1"/>
    <col min="8192" max="8192" width="4" customWidth="1"/>
    <col min="8193" max="8193" width="5" customWidth="1"/>
    <col min="8194" max="8194" width="9" customWidth="1"/>
    <col min="8195" max="8195" width="2" customWidth="1"/>
    <col min="8196" max="8196" width="7" customWidth="1"/>
    <col min="8197" max="8197" width="9" customWidth="1"/>
    <col min="8198" max="8433" width="9.109375" customWidth="1"/>
    <col min="8434" max="8436" width="9" customWidth="1"/>
    <col min="8437" max="8437" width="3" customWidth="1"/>
    <col min="8438" max="8438" width="6" customWidth="1"/>
    <col min="8439" max="8439" width="9" customWidth="1"/>
    <col min="8440" max="8440" width="1" customWidth="1"/>
    <col min="8441" max="8442" width="9.109375" customWidth="1"/>
    <col min="8443" max="8443" width="1" customWidth="1"/>
    <col min="8444" max="8444" width="9" customWidth="1"/>
    <col min="8445" max="8445" width="6" customWidth="1"/>
    <col min="8446" max="8446" width="3" customWidth="1"/>
    <col min="8447" max="8447" width="9" customWidth="1"/>
    <col min="8448" max="8448" width="4" customWidth="1"/>
    <col min="8449" max="8449" width="5" customWidth="1"/>
    <col min="8450" max="8450" width="9" customWidth="1"/>
    <col min="8451" max="8451" width="2" customWidth="1"/>
    <col min="8452" max="8452" width="7" customWidth="1"/>
    <col min="8453" max="8453" width="9" customWidth="1"/>
    <col min="8454" max="8689" width="9.109375" customWidth="1"/>
    <col min="8690" max="8692" width="9" customWidth="1"/>
    <col min="8693" max="8693" width="3" customWidth="1"/>
    <col min="8694" max="8694" width="6" customWidth="1"/>
    <col min="8695" max="8695" width="9" customWidth="1"/>
    <col min="8696" max="8696" width="1" customWidth="1"/>
    <col min="8697" max="8698" width="9.109375" customWidth="1"/>
    <col min="8699" max="8699" width="1" customWidth="1"/>
    <col min="8700" max="8700" width="9" customWidth="1"/>
    <col min="8701" max="8701" width="6" customWidth="1"/>
    <col min="8702" max="8702" width="3" customWidth="1"/>
    <col min="8703" max="8703" width="9" customWidth="1"/>
    <col min="8704" max="8704" width="4" customWidth="1"/>
    <col min="8705" max="8705" width="5" customWidth="1"/>
    <col min="8706" max="8706" width="9" customWidth="1"/>
    <col min="8707" max="8707" width="2" customWidth="1"/>
    <col min="8708" max="8708" width="7" customWidth="1"/>
    <col min="8709" max="8709" width="9" customWidth="1"/>
    <col min="8710" max="8945" width="9.109375" customWidth="1"/>
    <col min="8946" max="8948" width="9" customWidth="1"/>
    <col min="8949" max="8949" width="3" customWidth="1"/>
    <col min="8950" max="8950" width="6" customWidth="1"/>
    <col min="8951" max="8951" width="9" customWidth="1"/>
    <col min="8952" max="8952" width="1" customWidth="1"/>
    <col min="8953" max="8954" width="9.109375" customWidth="1"/>
    <col min="8955" max="8955" width="1" customWidth="1"/>
    <col min="8956" max="8956" width="9" customWidth="1"/>
    <col min="8957" max="8957" width="6" customWidth="1"/>
    <col min="8958" max="8958" width="3" customWidth="1"/>
    <col min="8959" max="8959" width="9" customWidth="1"/>
    <col min="8960" max="8960" width="4" customWidth="1"/>
    <col min="8961" max="8961" width="5" customWidth="1"/>
    <col min="8962" max="8962" width="9" customWidth="1"/>
    <col min="8963" max="8963" width="2" customWidth="1"/>
    <col min="8964" max="8964" width="7" customWidth="1"/>
    <col min="8965" max="8965" width="9" customWidth="1"/>
    <col min="8966" max="9201" width="9.109375" customWidth="1"/>
    <col min="9202" max="9204" width="9" customWidth="1"/>
    <col min="9205" max="9205" width="3" customWidth="1"/>
    <col min="9206" max="9206" width="6" customWidth="1"/>
    <col min="9207" max="9207" width="9" customWidth="1"/>
    <col min="9208" max="9208" width="1" customWidth="1"/>
    <col min="9209" max="9210" width="9.109375" customWidth="1"/>
    <col min="9211" max="9211" width="1" customWidth="1"/>
    <col min="9212" max="9212" width="9" customWidth="1"/>
    <col min="9213" max="9213" width="6" customWidth="1"/>
    <col min="9214" max="9214" width="3" customWidth="1"/>
    <col min="9215" max="9215" width="9" customWidth="1"/>
    <col min="9216" max="9216" width="4" customWidth="1"/>
    <col min="9217" max="9217" width="5" customWidth="1"/>
    <col min="9218" max="9218" width="9" customWidth="1"/>
    <col min="9219" max="9219" width="2" customWidth="1"/>
    <col min="9220" max="9220" width="7" customWidth="1"/>
    <col min="9221" max="9221" width="9" customWidth="1"/>
    <col min="9222" max="9457" width="9.109375" customWidth="1"/>
    <col min="9458" max="9460" width="9" customWidth="1"/>
    <col min="9461" max="9461" width="3" customWidth="1"/>
    <col min="9462" max="9462" width="6" customWidth="1"/>
    <col min="9463" max="9463" width="9" customWidth="1"/>
    <col min="9464" max="9464" width="1" customWidth="1"/>
    <col min="9465" max="9466" width="9.109375" customWidth="1"/>
    <col min="9467" max="9467" width="1" customWidth="1"/>
    <col min="9468" max="9468" width="9" customWidth="1"/>
    <col min="9469" max="9469" width="6" customWidth="1"/>
    <col min="9470" max="9470" width="3" customWidth="1"/>
    <col min="9471" max="9471" width="9" customWidth="1"/>
    <col min="9472" max="9472" width="4" customWidth="1"/>
    <col min="9473" max="9473" width="5" customWidth="1"/>
    <col min="9474" max="9474" width="9" customWidth="1"/>
    <col min="9475" max="9475" width="2" customWidth="1"/>
    <col min="9476" max="9476" width="7" customWidth="1"/>
    <col min="9477" max="9477" width="9" customWidth="1"/>
    <col min="9478" max="9713" width="9.109375" customWidth="1"/>
    <col min="9714" max="9716" width="9" customWidth="1"/>
    <col min="9717" max="9717" width="3" customWidth="1"/>
    <col min="9718" max="9718" width="6" customWidth="1"/>
    <col min="9719" max="9719" width="9" customWidth="1"/>
    <col min="9720" max="9720" width="1" customWidth="1"/>
    <col min="9721" max="9722" width="9.109375" customWidth="1"/>
    <col min="9723" max="9723" width="1" customWidth="1"/>
    <col min="9724" max="9724" width="9" customWidth="1"/>
    <col min="9725" max="9725" width="6" customWidth="1"/>
    <col min="9726" max="9726" width="3" customWidth="1"/>
    <col min="9727" max="9727" width="9" customWidth="1"/>
    <col min="9728" max="9728" width="4" customWidth="1"/>
    <col min="9729" max="9729" width="5" customWidth="1"/>
    <col min="9730" max="9730" width="9" customWidth="1"/>
    <col min="9731" max="9731" width="2" customWidth="1"/>
    <col min="9732" max="9732" width="7" customWidth="1"/>
    <col min="9733" max="9733" width="9" customWidth="1"/>
    <col min="9734" max="9969" width="9.109375" customWidth="1"/>
    <col min="9970" max="9972" width="9" customWidth="1"/>
    <col min="9973" max="9973" width="3" customWidth="1"/>
    <col min="9974" max="9974" width="6" customWidth="1"/>
    <col min="9975" max="9975" width="9" customWidth="1"/>
    <col min="9976" max="9976" width="1" customWidth="1"/>
    <col min="9977" max="9978" width="9.109375" customWidth="1"/>
    <col min="9979" max="9979" width="1" customWidth="1"/>
    <col min="9980" max="9980" width="9" customWidth="1"/>
    <col min="9981" max="9981" width="6" customWidth="1"/>
    <col min="9982" max="9982" width="3" customWidth="1"/>
    <col min="9983" max="9983" width="9" customWidth="1"/>
    <col min="9984" max="9984" width="4" customWidth="1"/>
    <col min="9985" max="9985" width="5" customWidth="1"/>
    <col min="9986" max="9986" width="9" customWidth="1"/>
    <col min="9987" max="9987" width="2" customWidth="1"/>
    <col min="9988" max="9988" width="7" customWidth="1"/>
    <col min="9989" max="9989" width="9" customWidth="1"/>
    <col min="9990" max="10225" width="9.109375" customWidth="1"/>
    <col min="10226" max="10228" width="9" customWidth="1"/>
    <col min="10229" max="10229" width="3" customWidth="1"/>
    <col min="10230" max="10230" width="6" customWidth="1"/>
    <col min="10231" max="10231" width="9" customWidth="1"/>
    <col min="10232" max="10232" width="1" customWidth="1"/>
    <col min="10233" max="10234" width="9.109375" customWidth="1"/>
    <col min="10235" max="10235" width="1" customWidth="1"/>
    <col min="10236" max="10236" width="9" customWidth="1"/>
    <col min="10237" max="10237" width="6" customWidth="1"/>
    <col min="10238" max="10238" width="3" customWidth="1"/>
    <col min="10239" max="10239" width="9" customWidth="1"/>
    <col min="10240" max="10240" width="4" customWidth="1"/>
    <col min="10241" max="10241" width="5" customWidth="1"/>
    <col min="10242" max="10242" width="9" customWidth="1"/>
    <col min="10243" max="10243" width="2" customWidth="1"/>
    <col min="10244" max="10244" width="7" customWidth="1"/>
    <col min="10245" max="10245" width="9" customWidth="1"/>
    <col min="10246" max="10481" width="9.109375" customWidth="1"/>
    <col min="10482" max="10484" width="9" customWidth="1"/>
    <col min="10485" max="10485" width="3" customWidth="1"/>
    <col min="10486" max="10486" width="6" customWidth="1"/>
    <col min="10487" max="10487" width="9" customWidth="1"/>
    <col min="10488" max="10488" width="1" customWidth="1"/>
    <col min="10489" max="10490" width="9.109375" customWidth="1"/>
    <col min="10491" max="10491" width="1" customWidth="1"/>
    <col min="10492" max="10492" width="9" customWidth="1"/>
    <col min="10493" max="10493" width="6" customWidth="1"/>
    <col min="10494" max="10494" width="3" customWidth="1"/>
    <col min="10495" max="10495" width="9" customWidth="1"/>
    <col min="10496" max="10496" width="4" customWidth="1"/>
    <col min="10497" max="10497" width="5" customWidth="1"/>
    <col min="10498" max="10498" width="9" customWidth="1"/>
    <col min="10499" max="10499" width="2" customWidth="1"/>
    <col min="10500" max="10500" width="7" customWidth="1"/>
    <col min="10501" max="10501" width="9" customWidth="1"/>
    <col min="10502" max="10737" width="9.109375" customWidth="1"/>
    <col min="10738" max="10740" width="9" customWidth="1"/>
    <col min="10741" max="10741" width="3" customWidth="1"/>
    <col min="10742" max="10742" width="6" customWidth="1"/>
    <col min="10743" max="10743" width="9" customWidth="1"/>
    <col min="10744" max="10744" width="1" customWidth="1"/>
    <col min="10745" max="10746" width="9.109375" customWidth="1"/>
    <col min="10747" max="10747" width="1" customWidth="1"/>
    <col min="10748" max="10748" width="9" customWidth="1"/>
    <col min="10749" max="10749" width="6" customWidth="1"/>
    <col min="10750" max="10750" width="3" customWidth="1"/>
    <col min="10751" max="10751" width="9" customWidth="1"/>
    <col min="10752" max="10752" width="4" customWidth="1"/>
    <col min="10753" max="10753" width="5" customWidth="1"/>
    <col min="10754" max="10754" width="9" customWidth="1"/>
    <col min="10755" max="10755" width="2" customWidth="1"/>
    <col min="10756" max="10756" width="7" customWidth="1"/>
    <col min="10757" max="10757" width="9" customWidth="1"/>
    <col min="10758" max="10993" width="9.109375" customWidth="1"/>
    <col min="10994" max="10996" width="9" customWidth="1"/>
    <col min="10997" max="10997" width="3" customWidth="1"/>
    <col min="10998" max="10998" width="6" customWidth="1"/>
    <col min="10999" max="10999" width="9" customWidth="1"/>
    <col min="11000" max="11000" width="1" customWidth="1"/>
    <col min="11001" max="11002" width="9.109375" customWidth="1"/>
    <col min="11003" max="11003" width="1" customWidth="1"/>
    <col min="11004" max="11004" width="9" customWidth="1"/>
    <col min="11005" max="11005" width="6" customWidth="1"/>
    <col min="11006" max="11006" width="3" customWidth="1"/>
    <col min="11007" max="11007" width="9" customWidth="1"/>
    <col min="11008" max="11008" width="4" customWidth="1"/>
    <col min="11009" max="11009" width="5" customWidth="1"/>
    <col min="11010" max="11010" width="9" customWidth="1"/>
    <col min="11011" max="11011" width="2" customWidth="1"/>
    <col min="11012" max="11012" width="7" customWidth="1"/>
    <col min="11013" max="11013" width="9" customWidth="1"/>
    <col min="11014" max="11249" width="9.109375" customWidth="1"/>
    <col min="11250" max="11252" width="9" customWidth="1"/>
    <col min="11253" max="11253" width="3" customWidth="1"/>
    <col min="11254" max="11254" width="6" customWidth="1"/>
    <col min="11255" max="11255" width="9" customWidth="1"/>
    <col min="11256" max="11256" width="1" customWidth="1"/>
    <col min="11257" max="11258" width="9.109375" customWidth="1"/>
    <col min="11259" max="11259" width="1" customWidth="1"/>
    <col min="11260" max="11260" width="9" customWidth="1"/>
    <col min="11261" max="11261" width="6" customWidth="1"/>
    <col min="11262" max="11262" width="3" customWidth="1"/>
    <col min="11263" max="11263" width="9" customWidth="1"/>
    <col min="11264" max="11264" width="4" customWidth="1"/>
    <col min="11265" max="11265" width="5" customWidth="1"/>
    <col min="11266" max="11266" width="9" customWidth="1"/>
    <col min="11267" max="11267" width="2" customWidth="1"/>
    <col min="11268" max="11268" width="7" customWidth="1"/>
    <col min="11269" max="11269" width="9" customWidth="1"/>
    <col min="11270" max="11505" width="9.109375" customWidth="1"/>
    <col min="11506" max="11508" width="9" customWidth="1"/>
    <col min="11509" max="11509" width="3" customWidth="1"/>
    <col min="11510" max="11510" width="6" customWidth="1"/>
    <col min="11511" max="11511" width="9" customWidth="1"/>
    <col min="11512" max="11512" width="1" customWidth="1"/>
    <col min="11513" max="11514" width="9.109375" customWidth="1"/>
    <col min="11515" max="11515" width="1" customWidth="1"/>
    <col min="11516" max="11516" width="9" customWidth="1"/>
    <col min="11517" max="11517" width="6" customWidth="1"/>
    <col min="11518" max="11518" width="3" customWidth="1"/>
    <col min="11519" max="11519" width="9" customWidth="1"/>
    <col min="11520" max="11520" width="4" customWidth="1"/>
    <col min="11521" max="11521" width="5" customWidth="1"/>
    <col min="11522" max="11522" width="9" customWidth="1"/>
    <col min="11523" max="11523" width="2" customWidth="1"/>
    <col min="11524" max="11524" width="7" customWidth="1"/>
    <col min="11525" max="11525" width="9" customWidth="1"/>
    <col min="11526" max="11761" width="9.109375" customWidth="1"/>
    <col min="11762" max="11764" width="9" customWidth="1"/>
    <col min="11765" max="11765" width="3" customWidth="1"/>
    <col min="11766" max="11766" width="6" customWidth="1"/>
    <col min="11767" max="11767" width="9" customWidth="1"/>
    <col min="11768" max="11768" width="1" customWidth="1"/>
    <col min="11769" max="11770" width="9.109375" customWidth="1"/>
    <col min="11771" max="11771" width="1" customWidth="1"/>
    <col min="11772" max="11772" width="9" customWidth="1"/>
    <col min="11773" max="11773" width="6" customWidth="1"/>
    <col min="11774" max="11774" width="3" customWidth="1"/>
    <col min="11775" max="11775" width="9" customWidth="1"/>
    <col min="11776" max="11776" width="4" customWidth="1"/>
    <col min="11777" max="11777" width="5" customWidth="1"/>
    <col min="11778" max="11778" width="9" customWidth="1"/>
    <col min="11779" max="11779" width="2" customWidth="1"/>
    <col min="11780" max="11780" width="7" customWidth="1"/>
    <col min="11781" max="11781" width="9" customWidth="1"/>
    <col min="11782" max="12017" width="9.109375" customWidth="1"/>
    <col min="12018" max="12020" width="9" customWidth="1"/>
    <col min="12021" max="12021" width="3" customWidth="1"/>
    <col min="12022" max="12022" width="6" customWidth="1"/>
    <col min="12023" max="12023" width="9" customWidth="1"/>
    <col min="12024" max="12024" width="1" customWidth="1"/>
    <col min="12025" max="12026" width="9.109375" customWidth="1"/>
    <col min="12027" max="12027" width="1" customWidth="1"/>
    <col min="12028" max="12028" width="9" customWidth="1"/>
    <col min="12029" max="12029" width="6" customWidth="1"/>
    <col min="12030" max="12030" width="3" customWidth="1"/>
    <col min="12031" max="12031" width="9" customWidth="1"/>
    <col min="12032" max="12032" width="4" customWidth="1"/>
    <col min="12033" max="12033" width="5" customWidth="1"/>
    <col min="12034" max="12034" width="9" customWidth="1"/>
    <col min="12035" max="12035" width="2" customWidth="1"/>
    <col min="12036" max="12036" width="7" customWidth="1"/>
    <col min="12037" max="12037" width="9" customWidth="1"/>
    <col min="12038" max="12273" width="9.109375" customWidth="1"/>
    <col min="12274" max="12276" width="9" customWidth="1"/>
    <col min="12277" max="12277" width="3" customWidth="1"/>
    <col min="12278" max="12278" width="6" customWidth="1"/>
    <col min="12279" max="12279" width="9" customWidth="1"/>
    <col min="12280" max="12280" width="1" customWidth="1"/>
    <col min="12281" max="12282" width="9.109375" customWidth="1"/>
    <col min="12283" max="12283" width="1" customWidth="1"/>
    <col min="12284" max="12284" width="9" customWidth="1"/>
    <col min="12285" max="12285" width="6" customWidth="1"/>
    <col min="12286" max="12286" width="3" customWidth="1"/>
    <col min="12287" max="12287" width="9" customWidth="1"/>
    <col min="12288" max="12288" width="4" customWidth="1"/>
    <col min="12289" max="12289" width="5" customWidth="1"/>
    <col min="12290" max="12290" width="9" customWidth="1"/>
    <col min="12291" max="12291" width="2" customWidth="1"/>
    <col min="12292" max="12292" width="7" customWidth="1"/>
    <col min="12293" max="12293" width="9" customWidth="1"/>
    <col min="12294" max="12529" width="9.109375" customWidth="1"/>
    <col min="12530" max="12532" width="9" customWidth="1"/>
    <col min="12533" max="12533" width="3" customWidth="1"/>
    <col min="12534" max="12534" width="6" customWidth="1"/>
    <col min="12535" max="12535" width="9" customWidth="1"/>
    <col min="12536" max="12536" width="1" customWidth="1"/>
    <col min="12537" max="12538" width="9.109375" customWidth="1"/>
    <col min="12539" max="12539" width="1" customWidth="1"/>
    <col min="12540" max="12540" width="9" customWidth="1"/>
    <col min="12541" max="12541" width="6" customWidth="1"/>
    <col min="12542" max="12542" width="3" customWidth="1"/>
    <col min="12543" max="12543" width="9" customWidth="1"/>
    <col min="12544" max="12544" width="4" customWidth="1"/>
    <col min="12545" max="12545" width="5" customWidth="1"/>
    <col min="12546" max="12546" width="9" customWidth="1"/>
    <col min="12547" max="12547" width="2" customWidth="1"/>
    <col min="12548" max="12548" width="7" customWidth="1"/>
    <col min="12549" max="12549" width="9" customWidth="1"/>
    <col min="12550" max="12785" width="9.109375" customWidth="1"/>
    <col min="12786" max="12788" width="9" customWidth="1"/>
    <col min="12789" max="12789" width="3" customWidth="1"/>
    <col min="12790" max="12790" width="6" customWidth="1"/>
    <col min="12791" max="12791" width="9" customWidth="1"/>
    <col min="12792" max="12792" width="1" customWidth="1"/>
    <col min="12793" max="12794" width="9.109375" customWidth="1"/>
    <col min="12795" max="12795" width="1" customWidth="1"/>
    <col min="12796" max="12796" width="9" customWidth="1"/>
    <col min="12797" max="12797" width="6" customWidth="1"/>
    <col min="12798" max="12798" width="3" customWidth="1"/>
    <col min="12799" max="12799" width="9" customWidth="1"/>
    <col min="12800" max="12800" width="4" customWidth="1"/>
    <col min="12801" max="12801" width="5" customWidth="1"/>
    <col min="12802" max="12802" width="9" customWidth="1"/>
    <col min="12803" max="12803" width="2" customWidth="1"/>
    <col min="12804" max="12804" width="7" customWidth="1"/>
    <col min="12805" max="12805" width="9" customWidth="1"/>
    <col min="12806" max="13041" width="9.109375" customWidth="1"/>
    <col min="13042" max="13044" width="9" customWidth="1"/>
    <col min="13045" max="13045" width="3" customWidth="1"/>
    <col min="13046" max="13046" width="6" customWidth="1"/>
    <col min="13047" max="13047" width="9" customWidth="1"/>
    <col min="13048" max="13048" width="1" customWidth="1"/>
    <col min="13049" max="13050" width="9.109375" customWidth="1"/>
    <col min="13051" max="13051" width="1" customWidth="1"/>
    <col min="13052" max="13052" width="9" customWidth="1"/>
    <col min="13053" max="13053" width="6" customWidth="1"/>
    <col min="13054" max="13054" width="3" customWidth="1"/>
    <col min="13055" max="13055" width="9" customWidth="1"/>
    <col min="13056" max="13056" width="4" customWidth="1"/>
    <col min="13057" max="13057" width="5" customWidth="1"/>
    <col min="13058" max="13058" width="9" customWidth="1"/>
    <col min="13059" max="13059" width="2" customWidth="1"/>
    <col min="13060" max="13060" width="7" customWidth="1"/>
    <col min="13061" max="13061" width="9" customWidth="1"/>
    <col min="13062" max="13297" width="9.109375" customWidth="1"/>
    <col min="13298" max="13300" width="9" customWidth="1"/>
    <col min="13301" max="13301" width="3" customWidth="1"/>
    <col min="13302" max="13302" width="6" customWidth="1"/>
    <col min="13303" max="13303" width="9" customWidth="1"/>
    <col min="13304" max="13304" width="1" customWidth="1"/>
    <col min="13305" max="13306" width="9.109375" customWidth="1"/>
    <col min="13307" max="13307" width="1" customWidth="1"/>
    <col min="13308" max="13308" width="9" customWidth="1"/>
    <col min="13309" max="13309" width="6" customWidth="1"/>
    <col min="13310" max="13310" width="3" customWidth="1"/>
    <col min="13311" max="13311" width="9" customWidth="1"/>
    <col min="13312" max="13312" width="4" customWidth="1"/>
    <col min="13313" max="13313" width="5" customWidth="1"/>
    <col min="13314" max="13314" width="9" customWidth="1"/>
    <col min="13315" max="13315" width="2" customWidth="1"/>
    <col min="13316" max="13316" width="7" customWidth="1"/>
    <col min="13317" max="13317" width="9" customWidth="1"/>
    <col min="13318" max="13553" width="9.109375" customWidth="1"/>
    <col min="13554" max="13556" width="9" customWidth="1"/>
    <col min="13557" max="13557" width="3" customWidth="1"/>
    <col min="13558" max="13558" width="6" customWidth="1"/>
    <col min="13559" max="13559" width="9" customWidth="1"/>
    <col min="13560" max="13560" width="1" customWidth="1"/>
    <col min="13561" max="13562" width="9.109375" customWidth="1"/>
    <col min="13563" max="13563" width="1" customWidth="1"/>
    <col min="13564" max="13564" width="9" customWidth="1"/>
    <col min="13565" max="13565" width="6" customWidth="1"/>
    <col min="13566" max="13566" width="3" customWidth="1"/>
    <col min="13567" max="13567" width="9" customWidth="1"/>
    <col min="13568" max="13568" width="4" customWidth="1"/>
    <col min="13569" max="13569" width="5" customWidth="1"/>
    <col min="13570" max="13570" width="9" customWidth="1"/>
    <col min="13571" max="13571" width="2" customWidth="1"/>
    <col min="13572" max="13572" width="7" customWidth="1"/>
    <col min="13573" max="13573" width="9" customWidth="1"/>
    <col min="13574" max="13809" width="9.109375" customWidth="1"/>
    <col min="13810" max="13812" width="9" customWidth="1"/>
    <col min="13813" max="13813" width="3" customWidth="1"/>
    <col min="13814" max="13814" width="6" customWidth="1"/>
    <col min="13815" max="13815" width="9" customWidth="1"/>
    <col min="13816" max="13816" width="1" customWidth="1"/>
    <col min="13817" max="13818" width="9.109375" customWidth="1"/>
    <col min="13819" max="13819" width="1" customWidth="1"/>
    <col min="13820" max="13820" width="9" customWidth="1"/>
    <col min="13821" max="13821" width="6" customWidth="1"/>
    <col min="13822" max="13822" width="3" customWidth="1"/>
    <col min="13823" max="13823" width="9" customWidth="1"/>
    <col min="13824" max="13824" width="4" customWidth="1"/>
    <col min="13825" max="13825" width="5" customWidth="1"/>
    <col min="13826" max="13826" width="9" customWidth="1"/>
    <col min="13827" max="13827" width="2" customWidth="1"/>
    <col min="13828" max="13828" width="7" customWidth="1"/>
    <col min="13829" max="13829" width="9" customWidth="1"/>
    <col min="13830" max="14065" width="9.109375" customWidth="1"/>
    <col min="14066" max="14068" width="9" customWidth="1"/>
    <col min="14069" max="14069" width="3" customWidth="1"/>
    <col min="14070" max="14070" width="6" customWidth="1"/>
    <col min="14071" max="14071" width="9" customWidth="1"/>
    <col min="14072" max="14072" width="1" customWidth="1"/>
    <col min="14073" max="14074" width="9.109375" customWidth="1"/>
    <col min="14075" max="14075" width="1" customWidth="1"/>
    <col min="14076" max="14076" width="9" customWidth="1"/>
    <col min="14077" max="14077" width="6" customWidth="1"/>
    <col min="14078" max="14078" width="3" customWidth="1"/>
    <col min="14079" max="14079" width="9" customWidth="1"/>
    <col min="14080" max="14080" width="4" customWidth="1"/>
    <col min="14081" max="14081" width="5" customWidth="1"/>
    <col min="14082" max="14082" width="9" customWidth="1"/>
    <col min="14083" max="14083" width="2" customWidth="1"/>
    <col min="14084" max="14084" width="7" customWidth="1"/>
    <col min="14085" max="14085" width="9" customWidth="1"/>
    <col min="14086" max="14321" width="9.109375" customWidth="1"/>
    <col min="14322" max="14324" width="9" customWidth="1"/>
    <col min="14325" max="14325" width="3" customWidth="1"/>
    <col min="14326" max="14326" width="6" customWidth="1"/>
    <col min="14327" max="14327" width="9" customWidth="1"/>
    <col min="14328" max="14328" width="1" customWidth="1"/>
    <col min="14329" max="14330" width="9.109375" customWidth="1"/>
    <col min="14331" max="14331" width="1" customWidth="1"/>
    <col min="14332" max="14332" width="9" customWidth="1"/>
    <col min="14333" max="14333" width="6" customWidth="1"/>
    <col min="14334" max="14334" width="3" customWidth="1"/>
    <col min="14335" max="14335" width="9" customWidth="1"/>
    <col min="14336" max="14336" width="4" customWidth="1"/>
    <col min="14337" max="14337" width="5" customWidth="1"/>
    <col min="14338" max="14338" width="9" customWidth="1"/>
    <col min="14339" max="14339" width="2" customWidth="1"/>
    <col min="14340" max="14340" width="7" customWidth="1"/>
    <col min="14341" max="14341" width="9" customWidth="1"/>
    <col min="14342" max="14577" width="9.109375" customWidth="1"/>
    <col min="14578" max="14580" width="9" customWidth="1"/>
    <col min="14581" max="14581" width="3" customWidth="1"/>
    <col min="14582" max="14582" width="6" customWidth="1"/>
    <col min="14583" max="14583" width="9" customWidth="1"/>
    <col min="14584" max="14584" width="1" customWidth="1"/>
    <col min="14585" max="14586" width="9.109375" customWidth="1"/>
    <col min="14587" max="14587" width="1" customWidth="1"/>
    <col min="14588" max="14588" width="9" customWidth="1"/>
    <col min="14589" max="14589" width="6" customWidth="1"/>
    <col min="14590" max="14590" width="3" customWidth="1"/>
    <col min="14591" max="14591" width="9" customWidth="1"/>
    <col min="14592" max="14592" width="4" customWidth="1"/>
    <col min="14593" max="14593" width="5" customWidth="1"/>
    <col min="14594" max="14594" width="9" customWidth="1"/>
    <col min="14595" max="14595" width="2" customWidth="1"/>
    <col min="14596" max="14596" width="7" customWidth="1"/>
    <col min="14597" max="14597" width="9" customWidth="1"/>
    <col min="14598" max="14833" width="9.109375" customWidth="1"/>
    <col min="14834" max="14836" width="9" customWidth="1"/>
    <col min="14837" max="14837" width="3" customWidth="1"/>
    <col min="14838" max="14838" width="6" customWidth="1"/>
    <col min="14839" max="14839" width="9" customWidth="1"/>
    <col min="14840" max="14840" width="1" customWidth="1"/>
    <col min="14841" max="14842" width="9.109375" customWidth="1"/>
    <col min="14843" max="14843" width="1" customWidth="1"/>
    <col min="14844" max="14844" width="9" customWidth="1"/>
    <col min="14845" max="14845" width="6" customWidth="1"/>
    <col min="14846" max="14846" width="3" customWidth="1"/>
    <col min="14847" max="14847" width="9" customWidth="1"/>
    <col min="14848" max="14848" width="4" customWidth="1"/>
    <col min="14849" max="14849" width="5" customWidth="1"/>
    <col min="14850" max="14850" width="9" customWidth="1"/>
    <col min="14851" max="14851" width="2" customWidth="1"/>
    <col min="14852" max="14852" width="7" customWidth="1"/>
    <col min="14853" max="14853" width="9" customWidth="1"/>
    <col min="14854" max="15089" width="9.109375" customWidth="1"/>
    <col min="15090" max="15092" width="9" customWidth="1"/>
    <col min="15093" max="15093" width="3" customWidth="1"/>
    <col min="15094" max="15094" width="6" customWidth="1"/>
    <col min="15095" max="15095" width="9" customWidth="1"/>
    <col min="15096" max="15096" width="1" customWidth="1"/>
    <col min="15097" max="15098" width="9.109375" customWidth="1"/>
    <col min="15099" max="15099" width="1" customWidth="1"/>
    <col min="15100" max="15100" width="9" customWidth="1"/>
    <col min="15101" max="15101" width="6" customWidth="1"/>
    <col min="15102" max="15102" width="3" customWidth="1"/>
    <col min="15103" max="15103" width="9" customWidth="1"/>
    <col min="15104" max="15104" width="4" customWidth="1"/>
    <col min="15105" max="15105" width="5" customWidth="1"/>
    <col min="15106" max="15106" width="9" customWidth="1"/>
    <col min="15107" max="15107" width="2" customWidth="1"/>
    <col min="15108" max="15108" width="7" customWidth="1"/>
    <col min="15109" max="15109" width="9" customWidth="1"/>
    <col min="15110" max="15345" width="9.109375" customWidth="1"/>
    <col min="15346" max="15348" width="9" customWidth="1"/>
    <col min="15349" max="15349" width="3" customWidth="1"/>
    <col min="15350" max="15350" width="6" customWidth="1"/>
    <col min="15351" max="15351" width="9" customWidth="1"/>
    <col min="15352" max="15352" width="1" customWidth="1"/>
    <col min="15353" max="15354" width="9.109375" customWidth="1"/>
    <col min="15355" max="15355" width="1" customWidth="1"/>
    <col min="15356" max="15356" width="9" customWidth="1"/>
    <col min="15357" max="15357" width="6" customWidth="1"/>
    <col min="15358" max="15358" width="3" customWidth="1"/>
    <col min="15359" max="15359" width="9" customWidth="1"/>
    <col min="15360" max="15360" width="4" customWidth="1"/>
    <col min="15361" max="15361" width="5" customWidth="1"/>
    <col min="15362" max="15362" width="9" customWidth="1"/>
    <col min="15363" max="15363" width="2" customWidth="1"/>
    <col min="15364" max="15364" width="7" customWidth="1"/>
    <col min="15365" max="15365" width="9" customWidth="1"/>
    <col min="15366" max="15601" width="9.109375" customWidth="1"/>
    <col min="15602" max="15604" width="9" customWidth="1"/>
    <col min="15605" max="15605" width="3" customWidth="1"/>
    <col min="15606" max="15606" width="6" customWidth="1"/>
    <col min="15607" max="15607" width="9" customWidth="1"/>
    <col min="15608" max="15608" width="1" customWidth="1"/>
    <col min="15609" max="15610" width="9.109375" customWidth="1"/>
    <col min="15611" max="15611" width="1" customWidth="1"/>
    <col min="15612" max="15612" width="9" customWidth="1"/>
    <col min="15613" max="15613" width="6" customWidth="1"/>
    <col min="15614" max="15614" width="3" customWidth="1"/>
    <col min="15615" max="15615" width="9" customWidth="1"/>
    <col min="15616" max="15616" width="4" customWidth="1"/>
    <col min="15617" max="15617" width="5" customWidth="1"/>
    <col min="15618" max="15618" width="9" customWidth="1"/>
    <col min="15619" max="15619" width="2" customWidth="1"/>
    <col min="15620" max="15620" width="7" customWidth="1"/>
    <col min="15621" max="15621" width="9" customWidth="1"/>
    <col min="15622" max="15857" width="9.109375" customWidth="1"/>
    <col min="15858" max="15860" width="9" customWidth="1"/>
    <col min="15861" max="15861" width="3" customWidth="1"/>
    <col min="15862" max="15862" width="6" customWidth="1"/>
    <col min="15863" max="15863" width="9" customWidth="1"/>
    <col min="15864" max="15864" width="1" customWidth="1"/>
    <col min="15865" max="15866" width="9.109375" customWidth="1"/>
    <col min="15867" max="15867" width="1" customWidth="1"/>
    <col min="15868" max="15868" width="9" customWidth="1"/>
    <col min="15869" max="15869" width="6" customWidth="1"/>
    <col min="15870" max="15870" width="3" customWidth="1"/>
    <col min="15871" max="15871" width="9" customWidth="1"/>
    <col min="15872" max="15872" width="4" customWidth="1"/>
    <col min="15873" max="15873" width="5" customWidth="1"/>
    <col min="15874" max="15874" width="9" customWidth="1"/>
    <col min="15875" max="15875" width="2" customWidth="1"/>
    <col min="15876" max="15876" width="7" customWidth="1"/>
    <col min="15877" max="15877" width="9" customWidth="1"/>
    <col min="15878" max="16113" width="9.109375" customWidth="1"/>
    <col min="16114" max="16116" width="9" customWidth="1"/>
    <col min="16117" max="16117" width="3" customWidth="1"/>
    <col min="16118" max="16118" width="6" customWidth="1"/>
    <col min="16119" max="16119" width="9" customWidth="1"/>
    <col min="16120" max="16120" width="1" customWidth="1"/>
    <col min="16121" max="16122" width="9.109375" customWidth="1"/>
    <col min="16123" max="16123" width="1" customWidth="1"/>
    <col min="16124" max="16124" width="9" customWidth="1"/>
    <col min="16125" max="16125" width="6" customWidth="1"/>
    <col min="16126" max="16126" width="3" customWidth="1"/>
    <col min="16127" max="16127" width="9" customWidth="1"/>
    <col min="16128" max="16128" width="4" customWidth="1"/>
    <col min="16129" max="16129" width="5" customWidth="1"/>
    <col min="16130" max="16130" width="9" customWidth="1"/>
    <col min="16131" max="16131" width="2" customWidth="1"/>
    <col min="16132" max="16132" width="7" customWidth="1"/>
    <col min="16133" max="16133" width="9" customWidth="1"/>
    <col min="16134" max="16369" width="9.109375" customWidth="1"/>
  </cols>
  <sheetData>
    <row r="1" spans="1:8" ht="12.75" customHeight="1" x14ac:dyDescent="0.3">
      <c r="A1" s="235" t="s">
        <v>408</v>
      </c>
    </row>
    <row r="2" spans="1:8" ht="15.75" customHeight="1" x14ac:dyDescent="0.3">
      <c r="A2" s="237" t="s">
        <v>621</v>
      </c>
    </row>
    <row r="3" spans="1:8" ht="11.25" customHeight="1" x14ac:dyDescent="0.3">
      <c r="A3" s="236" t="s">
        <v>410</v>
      </c>
      <c r="H3" s="560"/>
    </row>
    <row r="4" spans="1:8" ht="15" hidden="1" customHeight="1" x14ac:dyDescent="0.3">
      <c r="A4"/>
      <c r="B4"/>
    </row>
    <row r="5" spans="1:8" ht="15" hidden="1" customHeight="1" x14ac:dyDescent="0.3">
      <c r="A5"/>
      <c r="B5"/>
    </row>
    <row r="6" spans="1:8" ht="15" hidden="1" customHeight="1" x14ac:dyDescent="0.3">
      <c r="A6"/>
      <c r="B6"/>
    </row>
    <row r="7" spans="1:8" ht="15" hidden="1" customHeight="1" x14ac:dyDescent="0.3">
      <c r="A7"/>
      <c r="B7"/>
    </row>
    <row r="8" spans="1:8" ht="15" hidden="1" customHeight="1" x14ac:dyDescent="0.3">
      <c r="A8"/>
      <c r="B8"/>
    </row>
    <row r="9" spans="1:8" ht="15" hidden="1" customHeight="1" x14ac:dyDescent="0.3">
      <c r="A9"/>
      <c r="B9"/>
    </row>
    <row r="10" spans="1:8" ht="15" hidden="1" customHeight="1" x14ac:dyDescent="0.3">
      <c r="A10"/>
      <c r="B10"/>
    </row>
    <row r="11" spans="1:8" ht="15" hidden="1" customHeight="1" x14ac:dyDescent="0.3">
      <c r="A11"/>
      <c r="B11"/>
    </row>
    <row r="12" spans="1:8" ht="15" hidden="1" customHeight="1" x14ac:dyDescent="0.3">
      <c r="A12"/>
      <c r="B12"/>
    </row>
    <row r="13" spans="1:8" ht="15" hidden="1" customHeight="1" x14ac:dyDescent="0.3">
      <c r="A13"/>
      <c r="B13"/>
    </row>
    <row r="14" spans="1:8" ht="15" hidden="1" customHeight="1" x14ac:dyDescent="0.3">
      <c r="A14"/>
      <c r="B14"/>
    </row>
    <row r="15" spans="1:8" ht="15" hidden="1" customHeight="1" x14ac:dyDescent="0.3">
      <c r="A15"/>
      <c r="B15"/>
    </row>
    <row r="16" spans="1:8" ht="15" hidden="1" customHeight="1" x14ac:dyDescent="0.3">
      <c r="A16"/>
      <c r="B16"/>
    </row>
    <row r="17" spans="1:2" ht="15" hidden="1" customHeight="1" x14ac:dyDescent="0.3">
      <c r="A17"/>
      <c r="B17"/>
    </row>
    <row r="18" spans="1:2" ht="15" hidden="1" customHeight="1" x14ac:dyDescent="0.3">
      <c r="A18"/>
      <c r="B18"/>
    </row>
    <row r="19" spans="1:2" ht="15" hidden="1" customHeight="1" x14ac:dyDescent="0.3">
      <c r="A19"/>
      <c r="B19"/>
    </row>
    <row r="20" spans="1:2" ht="15" hidden="1" customHeight="1" x14ac:dyDescent="0.3">
      <c r="A20"/>
      <c r="B20"/>
    </row>
    <row r="21" spans="1:2" ht="15" hidden="1" customHeight="1" x14ac:dyDescent="0.3">
      <c r="A21"/>
      <c r="B21"/>
    </row>
    <row r="22" spans="1:2" ht="15" hidden="1" customHeight="1" x14ac:dyDescent="0.3">
      <c r="A22"/>
      <c r="B22"/>
    </row>
    <row r="23" spans="1:2" ht="15" hidden="1" customHeight="1" x14ac:dyDescent="0.3">
      <c r="A23"/>
      <c r="B23"/>
    </row>
    <row r="24" spans="1:2" ht="15" hidden="1" customHeight="1" x14ac:dyDescent="0.3">
      <c r="A24"/>
      <c r="B24"/>
    </row>
    <row r="25" spans="1:2" ht="15" hidden="1" customHeight="1" x14ac:dyDescent="0.3">
      <c r="A25"/>
      <c r="B25"/>
    </row>
    <row r="26" spans="1:2" ht="15" hidden="1" customHeight="1" x14ac:dyDescent="0.3">
      <c r="A26"/>
      <c r="B26"/>
    </row>
    <row r="27" spans="1:2" ht="15" hidden="1" customHeight="1" x14ac:dyDescent="0.3">
      <c r="A27"/>
      <c r="B27"/>
    </row>
    <row r="28" spans="1:2" ht="15" hidden="1" customHeight="1" x14ac:dyDescent="0.3">
      <c r="A28"/>
      <c r="B28"/>
    </row>
    <row r="29" spans="1:2" ht="15" hidden="1" customHeight="1" x14ac:dyDescent="0.3">
      <c r="A29"/>
      <c r="B29"/>
    </row>
    <row r="30" spans="1:2" ht="15" hidden="1" customHeight="1" x14ac:dyDescent="0.3">
      <c r="A30"/>
      <c r="B30"/>
    </row>
    <row r="31" spans="1:2" ht="15" hidden="1" customHeight="1" x14ac:dyDescent="0.3">
      <c r="A31"/>
      <c r="B31"/>
    </row>
    <row r="32" spans="1:2" ht="15" hidden="1" customHeight="1" x14ac:dyDescent="0.3">
      <c r="A32"/>
      <c r="B32"/>
    </row>
    <row r="33" spans="1:2" ht="15" hidden="1" customHeight="1" x14ac:dyDescent="0.3">
      <c r="A33"/>
      <c r="B33"/>
    </row>
    <row r="34" spans="1:2" ht="15" hidden="1" customHeight="1" x14ac:dyDescent="0.3">
      <c r="A34"/>
      <c r="B34"/>
    </row>
    <row r="35" spans="1:2" ht="15" hidden="1" customHeight="1" x14ac:dyDescent="0.3">
      <c r="A35"/>
      <c r="B35"/>
    </row>
    <row r="36" spans="1:2" ht="15" hidden="1" customHeight="1" x14ac:dyDescent="0.3">
      <c r="A36"/>
      <c r="B36"/>
    </row>
    <row r="37" spans="1:2" ht="15" hidden="1" customHeight="1" x14ac:dyDescent="0.3">
      <c r="A37"/>
      <c r="B37"/>
    </row>
    <row r="38" spans="1:2" ht="15" hidden="1" customHeight="1" x14ac:dyDescent="0.3">
      <c r="A38"/>
      <c r="B38"/>
    </row>
    <row r="39" spans="1:2" ht="15" hidden="1" customHeight="1" x14ac:dyDescent="0.3">
      <c r="A39"/>
      <c r="B39"/>
    </row>
    <row r="40" spans="1:2" ht="15" hidden="1" customHeight="1" x14ac:dyDescent="0.3">
      <c r="A40"/>
      <c r="B40"/>
    </row>
    <row r="41" spans="1:2" ht="15" hidden="1" customHeight="1" x14ac:dyDescent="0.3">
      <c r="A41"/>
      <c r="B41"/>
    </row>
    <row r="42" spans="1:2" ht="15" hidden="1" customHeight="1" x14ac:dyDescent="0.3">
      <c r="A42"/>
      <c r="B42"/>
    </row>
    <row r="43" spans="1:2" ht="15" hidden="1" customHeight="1" x14ac:dyDescent="0.3">
      <c r="A43"/>
      <c r="B43"/>
    </row>
    <row r="44" spans="1:2" ht="15" hidden="1" customHeight="1" x14ac:dyDescent="0.3">
      <c r="A44"/>
      <c r="B44"/>
    </row>
    <row r="45" spans="1:2" ht="15" hidden="1" customHeight="1" x14ac:dyDescent="0.3">
      <c r="A45"/>
      <c r="B45"/>
    </row>
    <row r="46" spans="1:2" ht="15" hidden="1" customHeight="1" x14ac:dyDescent="0.3">
      <c r="A46"/>
      <c r="B46"/>
    </row>
    <row r="47" spans="1:2" ht="15" hidden="1" customHeight="1" x14ac:dyDescent="0.3">
      <c r="A47"/>
      <c r="B47"/>
    </row>
    <row r="48" spans="1:2" ht="15" hidden="1" customHeight="1" x14ac:dyDescent="0.3">
      <c r="A48"/>
      <c r="B48"/>
    </row>
    <row r="49" spans="1:2" ht="15" hidden="1" customHeight="1" x14ac:dyDescent="0.3">
      <c r="A49"/>
      <c r="B49"/>
    </row>
    <row r="50" spans="1:2" ht="15" hidden="1" customHeight="1" x14ac:dyDescent="0.3">
      <c r="A50"/>
      <c r="B50"/>
    </row>
    <row r="51" spans="1:2" ht="15" hidden="1" customHeight="1" x14ac:dyDescent="0.3">
      <c r="A51"/>
      <c r="B51"/>
    </row>
    <row r="52" spans="1:2" ht="15" hidden="1" customHeight="1" x14ac:dyDescent="0.3">
      <c r="A52"/>
      <c r="B52"/>
    </row>
    <row r="53" spans="1:2" ht="15" hidden="1" customHeight="1" x14ac:dyDescent="0.3">
      <c r="A53"/>
      <c r="B53"/>
    </row>
    <row r="54" spans="1:2" ht="15" hidden="1" customHeight="1" x14ac:dyDescent="0.3">
      <c r="A54"/>
      <c r="B54"/>
    </row>
    <row r="55" spans="1:2" ht="15" hidden="1" customHeight="1" x14ac:dyDescent="0.3">
      <c r="A55"/>
      <c r="B55"/>
    </row>
    <row r="56" spans="1:2" ht="15" hidden="1" customHeight="1" x14ac:dyDescent="0.3">
      <c r="A56"/>
      <c r="B56"/>
    </row>
    <row r="57" spans="1:2" ht="15" hidden="1" customHeight="1" x14ac:dyDescent="0.3">
      <c r="A57"/>
      <c r="B57"/>
    </row>
    <row r="58" spans="1:2" ht="15" hidden="1" customHeight="1" x14ac:dyDescent="0.3">
      <c r="A58"/>
      <c r="B58"/>
    </row>
    <row r="59" spans="1:2" ht="15" hidden="1" customHeight="1" x14ac:dyDescent="0.3">
      <c r="A59"/>
      <c r="B59"/>
    </row>
    <row r="60" spans="1:2" ht="15" hidden="1" customHeight="1" x14ac:dyDescent="0.3">
      <c r="A60"/>
      <c r="B60"/>
    </row>
    <row r="61" spans="1:2" ht="15" hidden="1" customHeight="1" x14ac:dyDescent="0.3">
      <c r="A61"/>
      <c r="B61"/>
    </row>
    <row r="62" spans="1:2" ht="15" hidden="1" customHeight="1" x14ac:dyDescent="0.3">
      <c r="A62"/>
      <c r="B62"/>
    </row>
    <row r="63" spans="1:2" ht="15" hidden="1" customHeight="1" x14ac:dyDescent="0.3">
      <c r="A63"/>
      <c r="B63"/>
    </row>
    <row r="64" spans="1:2" ht="15" hidden="1" customHeight="1" x14ac:dyDescent="0.3">
      <c r="A64"/>
      <c r="B64"/>
    </row>
    <row r="65" spans="1:2" ht="15" hidden="1" customHeight="1" x14ac:dyDescent="0.3">
      <c r="A65"/>
      <c r="B65"/>
    </row>
    <row r="66" spans="1:2" ht="15" hidden="1" customHeight="1" x14ac:dyDescent="0.3">
      <c r="A66"/>
      <c r="B66"/>
    </row>
    <row r="67" spans="1:2" ht="15" hidden="1" customHeight="1" x14ac:dyDescent="0.3">
      <c r="A67"/>
      <c r="B67"/>
    </row>
    <row r="68" spans="1:2" ht="15" hidden="1" customHeight="1" x14ac:dyDescent="0.3">
      <c r="A68"/>
      <c r="B68"/>
    </row>
    <row r="69" spans="1:2" ht="15" hidden="1" customHeight="1" x14ac:dyDescent="0.3">
      <c r="A69"/>
      <c r="B69"/>
    </row>
    <row r="70" spans="1:2" ht="15" hidden="1" customHeight="1" x14ac:dyDescent="0.3">
      <c r="A70"/>
      <c r="B70"/>
    </row>
    <row r="71" spans="1:2" ht="15" hidden="1" customHeight="1" x14ac:dyDescent="0.3">
      <c r="A71"/>
      <c r="B71"/>
    </row>
    <row r="72" spans="1:2" ht="15" hidden="1" customHeight="1" x14ac:dyDescent="0.3">
      <c r="A72"/>
      <c r="B72"/>
    </row>
    <row r="73" spans="1:2" ht="15" hidden="1" customHeight="1" x14ac:dyDescent="0.3">
      <c r="A73"/>
      <c r="B73"/>
    </row>
    <row r="74" spans="1:2" ht="15" hidden="1" customHeight="1" x14ac:dyDescent="0.3">
      <c r="A74"/>
      <c r="B74"/>
    </row>
    <row r="75" spans="1:2" ht="15" hidden="1" customHeight="1" x14ac:dyDescent="0.3">
      <c r="A75"/>
      <c r="B75"/>
    </row>
    <row r="76" spans="1:2" ht="15" hidden="1" customHeight="1" x14ac:dyDescent="0.3">
      <c r="A76"/>
      <c r="B76"/>
    </row>
    <row r="77" spans="1:2" ht="15" hidden="1" customHeight="1" x14ac:dyDescent="0.3">
      <c r="A77"/>
      <c r="B77"/>
    </row>
    <row r="78" spans="1:2" ht="15" hidden="1" customHeight="1" x14ac:dyDescent="0.3">
      <c r="A78"/>
      <c r="B78"/>
    </row>
    <row r="79" spans="1:2" ht="15" hidden="1" customHeight="1" x14ac:dyDescent="0.3">
      <c r="A79"/>
      <c r="B79"/>
    </row>
    <row r="80" spans="1:2" ht="15" hidden="1" customHeight="1" x14ac:dyDescent="0.3">
      <c r="A80"/>
      <c r="B80"/>
    </row>
    <row r="81" spans="1:2" ht="15" hidden="1" customHeight="1" x14ac:dyDescent="0.3">
      <c r="A81"/>
      <c r="B81"/>
    </row>
    <row r="82" spans="1:2" ht="15" hidden="1" customHeight="1" x14ac:dyDescent="0.3">
      <c r="A82"/>
      <c r="B82"/>
    </row>
    <row r="83" spans="1:2" ht="15" hidden="1" customHeight="1" x14ac:dyDescent="0.3">
      <c r="A83"/>
      <c r="B83"/>
    </row>
    <row r="84" spans="1:2" ht="15" hidden="1" customHeight="1" x14ac:dyDescent="0.3">
      <c r="A84"/>
      <c r="B84"/>
    </row>
    <row r="85" spans="1:2" ht="15" hidden="1" customHeight="1" x14ac:dyDescent="0.3">
      <c r="A85"/>
      <c r="B85"/>
    </row>
    <row r="86" spans="1:2" ht="15" hidden="1" customHeight="1" x14ac:dyDescent="0.3">
      <c r="A86"/>
      <c r="B86"/>
    </row>
    <row r="87" spans="1:2" ht="15" hidden="1" customHeight="1" x14ac:dyDescent="0.3">
      <c r="A87"/>
      <c r="B87"/>
    </row>
    <row r="88" spans="1:2" ht="15" hidden="1" customHeight="1" x14ac:dyDescent="0.3">
      <c r="A88"/>
      <c r="B88"/>
    </row>
    <row r="89" spans="1:2" ht="15" hidden="1" customHeight="1" x14ac:dyDescent="0.3">
      <c r="A89"/>
      <c r="B89"/>
    </row>
    <row r="90" spans="1:2" ht="15" hidden="1" customHeight="1" x14ac:dyDescent="0.3">
      <c r="A90"/>
      <c r="B90"/>
    </row>
    <row r="91" spans="1:2" ht="15" hidden="1" customHeight="1" x14ac:dyDescent="0.3">
      <c r="A91"/>
      <c r="B91"/>
    </row>
    <row r="92" spans="1:2" ht="15" hidden="1" customHeight="1" x14ac:dyDescent="0.3">
      <c r="A92"/>
      <c r="B92"/>
    </row>
    <row r="93" spans="1:2" ht="15" hidden="1" customHeight="1" x14ac:dyDescent="0.3">
      <c r="A93"/>
      <c r="B93"/>
    </row>
    <row r="94" spans="1:2" ht="15" hidden="1" customHeight="1" x14ac:dyDescent="0.3">
      <c r="A94"/>
      <c r="B94"/>
    </row>
    <row r="95" spans="1:2" ht="15" hidden="1" customHeight="1" x14ac:dyDescent="0.3">
      <c r="A95"/>
      <c r="B95"/>
    </row>
    <row r="96" spans="1:2" ht="15" hidden="1" customHeight="1" x14ac:dyDescent="0.3">
      <c r="A96"/>
      <c r="B96"/>
    </row>
    <row r="97" spans="1:2" ht="15" hidden="1" customHeight="1" x14ac:dyDescent="0.3">
      <c r="A97"/>
      <c r="B97"/>
    </row>
    <row r="98" spans="1:2" ht="15" hidden="1" customHeight="1" x14ac:dyDescent="0.3">
      <c r="A98"/>
      <c r="B98"/>
    </row>
    <row r="99" spans="1:2" ht="15" hidden="1" customHeight="1" x14ac:dyDescent="0.3">
      <c r="A99"/>
      <c r="B99"/>
    </row>
    <row r="100" spans="1:2" ht="15" hidden="1" customHeight="1" x14ac:dyDescent="0.3">
      <c r="A100"/>
      <c r="B100"/>
    </row>
    <row r="101" spans="1:2" ht="15" hidden="1" customHeight="1" x14ac:dyDescent="0.3">
      <c r="A101"/>
      <c r="B101"/>
    </row>
    <row r="102" spans="1:2" ht="15" hidden="1" customHeight="1" x14ac:dyDescent="0.3">
      <c r="A102"/>
      <c r="B102"/>
    </row>
    <row r="103" spans="1:2" ht="15" hidden="1" customHeight="1" x14ac:dyDescent="0.3">
      <c r="A103"/>
      <c r="B103"/>
    </row>
    <row r="104" spans="1:2" ht="15" hidden="1" customHeight="1" x14ac:dyDescent="0.3">
      <c r="A104"/>
      <c r="B104"/>
    </row>
    <row r="105" spans="1:2" ht="15" hidden="1" customHeight="1" x14ac:dyDescent="0.3">
      <c r="A105"/>
      <c r="B105"/>
    </row>
    <row r="106" spans="1:2" ht="15" hidden="1" customHeight="1" x14ac:dyDescent="0.3">
      <c r="A106"/>
      <c r="B106"/>
    </row>
    <row r="107" spans="1:2" ht="15" hidden="1" customHeight="1" x14ac:dyDescent="0.3">
      <c r="A107"/>
      <c r="B107"/>
    </row>
    <row r="108" spans="1:2" ht="15" hidden="1" customHeight="1" x14ac:dyDescent="0.3">
      <c r="A108"/>
      <c r="B108"/>
    </row>
    <row r="109" spans="1:2" ht="15" hidden="1" customHeight="1" x14ac:dyDescent="0.3">
      <c r="A109"/>
      <c r="B109"/>
    </row>
    <row r="110" spans="1:2" ht="15" hidden="1" customHeight="1" x14ac:dyDescent="0.3">
      <c r="A110"/>
      <c r="B110"/>
    </row>
    <row r="111" spans="1:2" ht="15" hidden="1" customHeight="1" x14ac:dyDescent="0.3">
      <c r="A111"/>
      <c r="B111"/>
    </row>
    <row r="112" spans="1:2" ht="15" hidden="1" customHeight="1" x14ac:dyDescent="0.3">
      <c r="A112"/>
      <c r="B112"/>
    </row>
    <row r="113" spans="1:2" ht="15" hidden="1" customHeight="1" x14ac:dyDescent="0.3">
      <c r="A113"/>
      <c r="B113"/>
    </row>
    <row r="114" spans="1:2" ht="15" hidden="1" customHeight="1" x14ac:dyDescent="0.3">
      <c r="A114"/>
      <c r="B114"/>
    </row>
    <row r="115" spans="1:2" ht="15" hidden="1" customHeight="1" x14ac:dyDescent="0.3">
      <c r="A115"/>
      <c r="B115"/>
    </row>
    <row r="116" spans="1:2" ht="15" hidden="1" customHeight="1" x14ac:dyDescent="0.3">
      <c r="A116"/>
      <c r="B116"/>
    </row>
    <row r="117" spans="1:2" ht="15" hidden="1" customHeight="1" x14ac:dyDescent="0.3">
      <c r="A117"/>
      <c r="B117"/>
    </row>
    <row r="118" spans="1:2" ht="15" hidden="1" customHeight="1" x14ac:dyDescent="0.3">
      <c r="A118"/>
      <c r="B118"/>
    </row>
    <row r="119" spans="1:2" ht="15" hidden="1" customHeight="1" x14ac:dyDescent="0.3">
      <c r="A119"/>
      <c r="B119"/>
    </row>
    <row r="120" spans="1:2" ht="15" hidden="1" customHeight="1" x14ac:dyDescent="0.3">
      <c r="A120"/>
      <c r="B120"/>
    </row>
    <row r="121" spans="1:2" ht="15" hidden="1" customHeight="1" x14ac:dyDescent="0.3">
      <c r="A121"/>
      <c r="B121"/>
    </row>
    <row r="122" spans="1:2" ht="15" hidden="1" customHeight="1" x14ac:dyDescent="0.3">
      <c r="A122"/>
      <c r="B122"/>
    </row>
    <row r="123" spans="1:2" ht="15" hidden="1" customHeight="1" x14ac:dyDescent="0.3">
      <c r="A123"/>
      <c r="B123"/>
    </row>
    <row r="124" spans="1:2" ht="15" hidden="1" customHeight="1" x14ac:dyDescent="0.3">
      <c r="A124"/>
      <c r="B124"/>
    </row>
    <row r="125" spans="1:2" ht="15" hidden="1" customHeight="1" x14ac:dyDescent="0.3">
      <c r="A125"/>
      <c r="B125"/>
    </row>
    <row r="126" spans="1:2" ht="15" hidden="1" customHeight="1" x14ac:dyDescent="0.3">
      <c r="A126"/>
      <c r="B126"/>
    </row>
    <row r="127" spans="1:2" ht="15" hidden="1" customHeight="1" x14ac:dyDescent="0.3">
      <c r="A127"/>
      <c r="B127"/>
    </row>
    <row r="128" spans="1:2" ht="15" hidden="1" customHeight="1" x14ac:dyDescent="0.3">
      <c r="A128"/>
      <c r="B128"/>
    </row>
    <row r="129" spans="1:2" ht="15" hidden="1" customHeight="1" x14ac:dyDescent="0.3">
      <c r="A129"/>
      <c r="B129"/>
    </row>
    <row r="130" spans="1:2" ht="15" hidden="1" customHeight="1" x14ac:dyDescent="0.3">
      <c r="A130"/>
      <c r="B130"/>
    </row>
    <row r="131" spans="1:2" ht="15" hidden="1" customHeight="1" x14ac:dyDescent="0.3">
      <c r="A131"/>
      <c r="B131"/>
    </row>
    <row r="132" spans="1:2" ht="15" hidden="1" customHeight="1" x14ac:dyDescent="0.3">
      <c r="A132"/>
      <c r="B132"/>
    </row>
    <row r="133" spans="1:2" ht="15" hidden="1" customHeight="1" x14ac:dyDescent="0.3">
      <c r="A133"/>
      <c r="B133"/>
    </row>
    <row r="134" spans="1:2" ht="15" hidden="1" customHeight="1" x14ac:dyDescent="0.3">
      <c r="A134"/>
      <c r="B134"/>
    </row>
    <row r="135" spans="1:2" ht="15" hidden="1" customHeight="1" x14ac:dyDescent="0.3">
      <c r="A135"/>
      <c r="B135"/>
    </row>
    <row r="136" spans="1:2" ht="15" hidden="1" customHeight="1" x14ac:dyDescent="0.3">
      <c r="A136"/>
      <c r="B136"/>
    </row>
    <row r="137" spans="1:2" ht="15" hidden="1" customHeight="1" x14ac:dyDescent="0.3">
      <c r="A137"/>
      <c r="B137"/>
    </row>
    <row r="138" spans="1:2" ht="15" hidden="1" customHeight="1" x14ac:dyDescent="0.3">
      <c r="A138"/>
      <c r="B138"/>
    </row>
    <row r="139" spans="1:2" ht="15" hidden="1" customHeight="1" x14ac:dyDescent="0.3">
      <c r="A139"/>
      <c r="B139"/>
    </row>
    <row r="140" spans="1:2" ht="15" hidden="1" customHeight="1" x14ac:dyDescent="0.3">
      <c r="A140"/>
      <c r="B140"/>
    </row>
    <row r="141" spans="1:2" ht="15" hidden="1" customHeight="1" x14ac:dyDescent="0.3">
      <c r="A141"/>
      <c r="B141"/>
    </row>
    <row r="142" spans="1:2" ht="15" hidden="1" customHeight="1" x14ac:dyDescent="0.3">
      <c r="A142"/>
      <c r="B142"/>
    </row>
    <row r="143" spans="1:2" ht="15" hidden="1" customHeight="1" x14ac:dyDescent="0.3">
      <c r="A143"/>
      <c r="B143"/>
    </row>
    <row r="144" spans="1:2" ht="15" hidden="1" customHeight="1" x14ac:dyDescent="0.3">
      <c r="A144"/>
      <c r="B144"/>
    </row>
    <row r="145" spans="1:2" ht="15" hidden="1" customHeight="1" x14ac:dyDescent="0.3">
      <c r="A145"/>
      <c r="B145"/>
    </row>
    <row r="146" spans="1:2" ht="15" hidden="1" customHeight="1" x14ac:dyDescent="0.3">
      <c r="A146"/>
      <c r="B146"/>
    </row>
    <row r="147" spans="1:2" ht="15" hidden="1" customHeight="1" x14ac:dyDescent="0.3">
      <c r="A147"/>
      <c r="B147"/>
    </row>
    <row r="148" spans="1:2" ht="15" hidden="1" customHeight="1" x14ac:dyDescent="0.3">
      <c r="A148"/>
      <c r="B148"/>
    </row>
    <row r="149" spans="1:2" ht="15" hidden="1" customHeight="1" x14ac:dyDescent="0.3">
      <c r="A149"/>
      <c r="B149"/>
    </row>
    <row r="150" spans="1:2" ht="15" hidden="1" customHeight="1" x14ac:dyDescent="0.3">
      <c r="A150"/>
      <c r="B150"/>
    </row>
    <row r="151" spans="1:2" ht="15" hidden="1" customHeight="1" x14ac:dyDescent="0.3">
      <c r="A151"/>
      <c r="B151"/>
    </row>
    <row r="152" spans="1:2" ht="15" hidden="1" customHeight="1" x14ac:dyDescent="0.3">
      <c r="A152"/>
      <c r="B152"/>
    </row>
    <row r="153" spans="1:2" ht="15" hidden="1" customHeight="1" x14ac:dyDescent="0.3">
      <c r="A153"/>
      <c r="B153"/>
    </row>
    <row r="154" spans="1:2" ht="15" hidden="1" customHeight="1" x14ac:dyDescent="0.3">
      <c r="A154"/>
      <c r="B154"/>
    </row>
    <row r="155" spans="1:2" ht="15" hidden="1" customHeight="1" x14ac:dyDescent="0.3">
      <c r="A155"/>
      <c r="B155"/>
    </row>
    <row r="156" spans="1:2" ht="15" hidden="1" customHeight="1" x14ac:dyDescent="0.3">
      <c r="A156"/>
      <c r="B156"/>
    </row>
    <row r="157" spans="1:2" ht="15" hidden="1" customHeight="1" x14ac:dyDescent="0.3">
      <c r="A157"/>
      <c r="B157"/>
    </row>
    <row r="158" spans="1:2" ht="15" hidden="1" customHeight="1" x14ac:dyDescent="0.3">
      <c r="A158"/>
      <c r="B158"/>
    </row>
    <row r="159" spans="1:2" ht="15" hidden="1" customHeight="1" x14ac:dyDescent="0.3">
      <c r="A159"/>
      <c r="B159"/>
    </row>
    <row r="160" spans="1:2" ht="15" hidden="1" customHeight="1" x14ac:dyDescent="0.3">
      <c r="A160"/>
      <c r="B160"/>
    </row>
    <row r="161" spans="1:2" ht="15" hidden="1" customHeight="1" x14ac:dyDescent="0.3">
      <c r="A161"/>
      <c r="B161"/>
    </row>
    <row r="162" spans="1:2" ht="15" hidden="1" customHeight="1" x14ac:dyDescent="0.3">
      <c r="A162"/>
      <c r="B162"/>
    </row>
    <row r="163" spans="1:2" ht="15" hidden="1" customHeight="1" x14ac:dyDescent="0.3">
      <c r="A163"/>
      <c r="B163"/>
    </row>
    <row r="164" spans="1:2" ht="15" hidden="1" customHeight="1" x14ac:dyDescent="0.3">
      <c r="A164"/>
      <c r="B164"/>
    </row>
    <row r="165" spans="1:2" ht="15" hidden="1" customHeight="1" x14ac:dyDescent="0.3">
      <c r="A165"/>
      <c r="B165"/>
    </row>
    <row r="166" spans="1:2" ht="15" hidden="1" customHeight="1" x14ac:dyDescent="0.3">
      <c r="A166"/>
      <c r="B166"/>
    </row>
    <row r="167" spans="1:2" ht="15" hidden="1" customHeight="1" x14ac:dyDescent="0.3">
      <c r="A167"/>
      <c r="B167"/>
    </row>
    <row r="168" spans="1:2" ht="15" hidden="1" customHeight="1" x14ac:dyDescent="0.3">
      <c r="A168"/>
      <c r="B168"/>
    </row>
    <row r="169" spans="1:2" ht="15" hidden="1" customHeight="1" x14ac:dyDescent="0.3">
      <c r="A169"/>
      <c r="B169"/>
    </row>
    <row r="170" spans="1:2" ht="15" hidden="1" customHeight="1" x14ac:dyDescent="0.3">
      <c r="A170"/>
      <c r="B170"/>
    </row>
    <row r="171" spans="1:2" ht="15" hidden="1" customHeight="1" x14ac:dyDescent="0.3">
      <c r="A171"/>
      <c r="B171"/>
    </row>
    <row r="172" spans="1:2" ht="15" hidden="1" customHeight="1" x14ac:dyDescent="0.3">
      <c r="A172"/>
      <c r="B172"/>
    </row>
    <row r="173" spans="1:2" ht="15" hidden="1" customHeight="1" x14ac:dyDescent="0.3">
      <c r="A173"/>
      <c r="B173"/>
    </row>
    <row r="174" spans="1:2" ht="15" hidden="1" customHeight="1" x14ac:dyDescent="0.3">
      <c r="A174"/>
      <c r="B174"/>
    </row>
    <row r="175" spans="1:2" ht="15" hidden="1" customHeight="1" x14ac:dyDescent="0.3">
      <c r="A175"/>
      <c r="B175"/>
    </row>
    <row r="176" spans="1:2" ht="15" hidden="1" customHeight="1" x14ac:dyDescent="0.3">
      <c r="A176"/>
      <c r="B176"/>
    </row>
    <row r="177" spans="1:8" ht="15" hidden="1" customHeight="1" x14ac:dyDescent="0.3">
      <c r="A177"/>
      <c r="B177"/>
    </row>
    <row r="178" spans="1:8" ht="15" hidden="1" customHeight="1" x14ac:dyDescent="0.3">
      <c r="A178"/>
      <c r="B178"/>
    </row>
    <row r="179" spans="1:8" ht="15" hidden="1" customHeight="1" x14ac:dyDescent="0.3">
      <c r="A179"/>
      <c r="B179"/>
    </row>
    <row r="180" spans="1:8" ht="15" hidden="1" customHeight="1" x14ac:dyDescent="0.3">
      <c r="A180"/>
      <c r="B180"/>
    </row>
    <row r="181" spans="1:8" ht="15" hidden="1" customHeight="1" x14ac:dyDescent="0.3">
      <c r="A181"/>
      <c r="B181"/>
    </row>
    <row r="182" spans="1:8" ht="15" hidden="1" customHeight="1" x14ac:dyDescent="0.3">
      <c r="A182"/>
      <c r="B182"/>
    </row>
    <row r="183" spans="1:8" ht="15" hidden="1" customHeight="1" x14ac:dyDescent="0.3">
      <c r="A183"/>
      <c r="B183"/>
    </row>
    <row r="184" spans="1:8" ht="15" hidden="1" customHeight="1" x14ac:dyDescent="0.3">
      <c r="A184"/>
      <c r="B184"/>
    </row>
    <row r="185" spans="1:8" s="236" customFormat="1" ht="9.9" hidden="1" customHeight="1" x14ac:dyDescent="0.3"/>
    <row r="186" spans="1:8" ht="12.75" customHeight="1" x14ac:dyDescent="0.3">
      <c r="A186" s="374" t="s">
        <v>411</v>
      </c>
      <c r="B186" s="374" t="s">
        <v>412</v>
      </c>
    </row>
    <row r="187" spans="1:8" ht="12.75" customHeight="1" x14ac:dyDescent="0.3">
      <c r="A187" s="374" t="s">
        <v>413</v>
      </c>
      <c r="B187" s="375" t="s">
        <v>414</v>
      </c>
      <c r="C187" s="610" t="s">
        <v>354</v>
      </c>
      <c r="D187" s="610" t="s">
        <v>356</v>
      </c>
      <c r="E187" s="484"/>
      <c r="F187" s="484"/>
      <c r="G187" s="484"/>
    </row>
    <row r="188" spans="1:8" ht="30" customHeight="1" x14ac:dyDescent="0.3">
      <c r="A188" s="374" t="s">
        <v>417</v>
      </c>
      <c r="B188" s="376"/>
      <c r="C188" s="610"/>
      <c r="D188" s="610"/>
      <c r="E188" s="484" t="s">
        <v>631</v>
      </c>
      <c r="F188" s="484" t="s">
        <v>357</v>
      </c>
      <c r="G188" s="484" t="s">
        <v>632</v>
      </c>
      <c r="H188" s="565">
        <f>G193+'8110(12 мес)'!B349+'8310 (12 мес)'!F38-'8110(12 мес)'!B392</f>
        <v>594655812.77207994</v>
      </c>
    </row>
    <row r="189" spans="1:8" ht="12.75" customHeight="1" x14ac:dyDescent="0.3">
      <c r="A189" s="377" t="s">
        <v>415</v>
      </c>
      <c r="B189" s="378"/>
      <c r="C189" s="273">
        <v>7.0999999999999994E-2</v>
      </c>
      <c r="D189" s="273">
        <v>4.2000000000000003E-2</v>
      </c>
      <c r="E189" s="273">
        <v>0.14399999999999999</v>
      </c>
      <c r="F189" s="273">
        <v>0.122</v>
      </c>
      <c r="G189" s="273">
        <v>0.621</v>
      </c>
      <c r="H189" s="543"/>
    </row>
    <row r="190" spans="1:8" ht="12.75" customHeight="1" x14ac:dyDescent="0.3">
      <c r="A190" s="268">
        <v>7210</v>
      </c>
      <c r="B190" s="269">
        <v>84359664.480000004</v>
      </c>
      <c r="H190" s="278"/>
    </row>
    <row r="191" spans="1:8" ht="12.75" customHeight="1" outlineLevel="1" x14ac:dyDescent="0.3">
      <c r="A191" s="270" t="s">
        <v>418</v>
      </c>
      <c r="B191" s="271">
        <v>84359664.480000004</v>
      </c>
    </row>
    <row r="192" spans="1:8" ht="12" customHeight="1" outlineLevel="2" x14ac:dyDescent="0.3">
      <c r="A192" s="249" t="s">
        <v>421</v>
      </c>
      <c r="B192" s="267"/>
    </row>
    <row r="193" spans="1:8" ht="12" customHeight="1" outlineLevel="3" x14ac:dyDescent="0.3">
      <c r="A193" s="251" t="s">
        <v>421</v>
      </c>
      <c r="B193" s="252"/>
      <c r="C193" s="564">
        <f>SUM(C194:C240)</f>
        <v>5989536.1780800018</v>
      </c>
      <c r="D193" s="564">
        <f t="shared" ref="D193:F193" si="0">SUM(D194:D240)</f>
        <v>3543105.9081600015</v>
      </c>
      <c r="E193" s="564">
        <f t="shared" si="0"/>
        <v>12147791.685120001</v>
      </c>
      <c r="F193" s="564">
        <f t="shared" si="0"/>
        <v>10291879.06656</v>
      </c>
      <c r="G193" s="564">
        <f>SUM(G194:G240)</f>
        <v>52387351.642080002</v>
      </c>
    </row>
    <row r="194" spans="1:8" ht="23.25" customHeight="1" outlineLevel="2" x14ac:dyDescent="0.3">
      <c r="A194" s="249" t="s">
        <v>470</v>
      </c>
      <c r="B194" s="250">
        <v>77251.19</v>
      </c>
      <c r="C194" s="544">
        <v>5484.8344899999993</v>
      </c>
      <c r="D194" s="544">
        <f>B194*D189</f>
        <v>3244.5499800000002</v>
      </c>
      <c r="E194" s="550">
        <f>B194*$E$189</f>
        <v>11124.17136</v>
      </c>
      <c r="F194" s="550">
        <f>B194*$F$189</f>
        <v>9424.6451799999995</v>
      </c>
      <c r="G194" s="544">
        <f>B194*$G$189</f>
        <v>47972.988989999998</v>
      </c>
    </row>
    <row r="195" spans="1:8" ht="23.25" customHeight="1" outlineLevel="2" x14ac:dyDescent="0.3">
      <c r="A195" s="249" t="s">
        <v>422</v>
      </c>
      <c r="B195" s="250">
        <v>287073.95</v>
      </c>
      <c r="C195" s="544">
        <v>20382.25045</v>
      </c>
      <c r="D195" s="544">
        <f>B195*D189</f>
        <v>12057.1059</v>
      </c>
      <c r="E195" s="550">
        <f t="shared" ref="E195:E240" si="1">B195*$E$189</f>
        <v>41338.648799999995</v>
      </c>
      <c r="F195" s="550">
        <f t="shared" ref="F195:F240" si="2">B195*$F$189</f>
        <v>35023.0219</v>
      </c>
      <c r="G195" s="544">
        <f t="shared" ref="G195:G240" si="3">B195*$G$189</f>
        <v>178272.92295000001</v>
      </c>
    </row>
    <row r="196" spans="1:8" ht="23.25" customHeight="1" outlineLevel="2" x14ac:dyDescent="0.3">
      <c r="A196" s="249" t="s">
        <v>424</v>
      </c>
      <c r="B196" s="250">
        <v>345621.48</v>
      </c>
      <c r="C196" s="544">
        <v>24539.125079999998</v>
      </c>
      <c r="D196" s="544">
        <v>14516.10216</v>
      </c>
      <c r="E196" s="544">
        <f t="shared" si="1"/>
        <v>49769.493119999992</v>
      </c>
      <c r="F196" s="544">
        <f t="shared" si="2"/>
        <v>42165.82056</v>
      </c>
      <c r="G196" s="544">
        <f t="shared" si="3"/>
        <v>214630.93907999998</v>
      </c>
    </row>
    <row r="197" spans="1:8" ht="12" customHeight="1" outlineLevel="2" x14ac:dyDescent="0.3">
      <c r="A197" s="249" t="s">
        <v>429</v>
      </c>
      <c r="B197" s="250">
        <v>20616.07</v>
      </c>
      <c r="C197" s="544">
        <v>1463.7409699999998</v>
      </c>
      <c r="D197" s="544">
        <v>865.87494000000004</v>
      </c>
      <c r="E197" s="544">
        <f t="shared" si="1"/>
        <v>2968.7140799999997</v>
      </c>
      <c r="F197" s="544">
        <f t="shared" si="2"/>
        <v>2515.1605399999999</v>
      </c>
      <c r="G197" s="544">
        <f t="shared" si="3"/>
        <v>12802.579470000001</v>
      </c>
    </row>
    <row r="198" spans="1:8" ht="12" customHeight="1" outlineLevel="2" x14ac:dyDescent="0.3">
      <c r="A198" s="249" t="s">
        <v>434</v>
      </c>
      <c r="B198" s="250">
        <v>37321.43</v>
      </c>
      <c r="C198" s="544">
        <v>2649.8215299999997</v>
      </c>
      <c r="D198" s="544">
        <v>1567.5000600000001</v>
      </c>
      <c r="E198" s="544">
        <f t="shared" si="1"/>
        <v>5374.2859199999994</v>
      </c>
      <c r="F198" s="544">
        <f t="shared" si="2"/>
        <v>4553.2144600000001</v>
      </c>
      <c r="G198" s="544">
        <f t="shared" si="3"/>
        <v>23176.608029999999</v>
      </c>
    </row>
    <row r="199" spans="1:8" ht="12" customHeight="1" outlineLevel="2" x14ac:dyDescent="0.3">
      <c r="A199" s="249" t="s">
        <v>437</v>
      </c>
      <c r="B199" s="250">
        <v>45721679</v>
      </c>
      <c r="C199" s="544">
        <v>3246239.2089999998</v>
      </c>
      <c r="D199" s="544">
        <v>1920310.5180000002</v>
      </c>
      <c r="E199" s="550">
        <f t="shared" si="1"/>
        <v>6583921.7759999996</v>
      </c>
      <c r="F199" s="550">
        <f t="shared" si="2"/>
        <v>5578044.8379999995</v>
      </c>
      <c r="G199" s="544">
        <f t="shared" si="3"/>
        <v>28393162.658999998</v>
      </c>
      <c r="H199" t="s">
        <v>36</v>
      </c>
    </row>
    <row r="200" spans="1:8" ht="23.25" customHeight="1" outlineLevel="2" x14ac:dyDescent="0.3">
      <c r="A200" s="249" t="s">
        <v>439</v>
      </c>
      <c r="B200" s="250">
        <v>160000</v>
      </c>
      <c r="C200" s="544">
        <v>11359.999999999998</v>
      </c>
      <c r="D200" s="544">
        <v>6720</v>
      </c>
      <c r="E200" s="544">
        <f t="shared" si="1"/>
        <v>23040</v>
      </c>
      <c r="F200" s="544">
        <f t="shared" si="2"/>
        <v>19520</v>
      </c>
      <c r="G200" s="544">
        <f t="shared" si="3"/>
        <v>99360</v>
      </c>
    </row>
    <row r="201" spans="1:8" ht="12" customHeight="1" outlineLevel="2" x14ac:dyDescent="0.3">
      <c r="A201" s="249" t="s">
        <v>500</v>
      </c>
      <c r="B201" s="250">
        <v>757473</v>
      </c>
      <c r="C201" s="544">
        <v>53780.582999999999</v>
      </c>
      <c r="D201" s="544">
        <v>31813.866000000002</v>
      </c>
      <c r="E201" s="550">
        <f t="shared" si="1"/>
        <v>109076.11199999999</v>
      </c>
      <c r="F201" s="544">
        <f t="shared" si="2"/>
        <v>92411.705999999991</v>
      </c>
      <c r="G201" s="550">
        <f t="shared" si="3"/>
        <v>470390.73300000001</v>
      </c>
      <c r="H201" t="s">
        <v>37</v>
      </c>
    </row>
    <row r="202" spans="1:8" ht="12" customHeight="1" outlineLevel="2" x14ac:dyDescent="0.3">
      <c r="A202" s="249" t="s">
        <v>441</v>
      </c>
      <c r="B202" s="250">
        <v>343343.44</v>
      </c>
      <c r="C202" s="544">
        <v>24377.384239999999</v>
      </c>
      <c r="D202" s="544">
        <v>14420.424480000001</v>
      </c>
      <c r="E202" s="550">
        <f t="shared" si="1"/>
        <v>49441.45536</v>
      </c>
      <c r="F202" s="544">
        <f t="shared" si="2"/>
        <v>41887.899680000002</v>
      </c>
      <c r="G202" s="550">
        <f t="shared" si="3"/>
        <v>213216.27624000001</v>
      </c>
      <c r="H202" t="s">
        <v>42</v>
      </c>
    </row>
    <row r="203" spans="1:8" ht="23.25" customHeight="1" outlineLevel="2" x14ac:dyDescent="0.3">
      <c r="A203" s="249" t="s">
        <v>501</v>
      </c>
      <c r="B203" s="250">
        <v>91586.62</v>
      </c>
      <c r="C203" s="544">
        <v>6502.6500199999991</v>
      </c>
      <c r="D203" s="544">
        <v>3846.6380399999998</v>
      </c>
      <c r="E203" s="550">
        <f t="shared" si="1"/>
        <v>13188.473279999998</v>
      </c>
      <c r="F203" s="550">
        <f t="shared" si="2"/>
        <v>11173.567639999999</v>
      </c>
      <c r="G203" s="550">
        <f t="shared" si="3"/>
        <v>56875.291019999997</v>
      </c>
      <c r="H203" t="s">
        <v>48</v>
      </c>
    </row>
    <row r="204" spans="1:8" ht="23.25" customHeight="1" outlineLevel="2" x14ac:dyDescent="0.3">
      <c r="A204" s="249" t="s">
        <v>502</v>
      </c>
      <c r="B204" s="250">
        <v>53571.43</v>
      </c>
      <c r="C204" s="544">
        <v>3803.5715299999997</v>
      </c>
      <c r="D204" s="544">
        <v>2250.0000600000003</v>
      </c>
      <c r="E204" s="550">
        <f t="shared" si="1"/>
        <v>7714.2859199999994</v>
      </c>
      <c r="F204" s="550">
        <f t="shared" si="2"/>
        <v>6535.7144600000001</v>
      </c>
      <c r="G204" s="550">
        <f t="shared" si="3"/>
        <v>33267.858030000003</v>
      </c>
      <c r="H204" t="s">
        <v>48</v>
      </c>
    </row>
    <row r="205" spans="1:8" ht="23.25" customHeight="1" outlineLevel="2" x14ac:dyDescent="0.3">
      <c r="A205" s="249" t="s">
        <v>503</v>
      </c>
      <c r="B205" s="250">
        <v>15906</v>
      </c>
      <c r="C205" s="544">
        <v>1129.3259999999998</v>
      </c>
      <c r="D205" s="544">
        <v>668.05200000000002</v>
      </c>
      <c r="E205" s="550">
        <f t="shared" si="1"/>
        <v>2290.4639999999999</v>
      </c>
      <c r="F205" s="550">
        <f t="shared" si="2"/>
        <v>1940.5319999999999</v>
      </c>
      <c r="G205" s="550">
        <f t="shared" si="3"/>
        <v>9877.6260000000002</v>
      </c>
      <c r="H205" t="s">
        <v>48</v>
      </c>
    </row>
    <row r="206" spans="1:8" ht="12" customHeight="1" outlineLevel="2" x14ac:dyDescent="0.3">
      <c r="A206" s="249" t="s">
        <v>30</v>
      </c>
      <c r="B206" s="250">
        <v>147755</v>
      </c>
      <c r="C206" s="544">
        <v>10490.605</v>
      </c>
      <c r="D206" s="544">
        <v>6205.71</v>
      </c>
      <c r="E206" s="544">
        <f t="shared" si="1"/>
        <v>21276.719999999998</v>
      </c>
      <c r="F206" s="544">
        <f t="shared" si="2"/>
        <v>18026.11</v>
      </c>
      <c r="G206" s="544">
        <f t="shared" si="3"/>
        <v>91755.854999999996</v>
      </c>
    </row>
    <row r="207" spans="1:8" ht="34.5" customHeight="1" outlineLevel="2" x14ac:dyDescent="0.3">
      <c r="A207" s="249" t="s">
        <v>442</v>
      </c>
      <c r="B207" s="250">
        <v>10672.29</v>
      </c>
      <c r="C207" s="544">
        <v>757.73258999999996</v>
      </c>
      <c r="D207" s="544">
        <v>448.23618000000005</v>
      </c>
      <c r="E207" s="550">
        <f t="shared" si="1"/>
        <v>1536.8097600000001</v>
      </c>
      <c r="F207" s="550">
        <f t="shared" si="2"/>
        <v>1302.0193800000002</v>
      </c>
      <c r="G207" s="550">
        <f t="shared" si="3"/>
        <v>6627.4920900000006</v>
      </c>
      <c r="H207" t="s">
        <v>42</v>
      </c>
    </row>
    <row r="208" spans="1:8" ht="23.25" customHeight="1" outlineLevel="2" x14ac:dyDescent="0.3">
      <c r="A208" s="249" t="s">
        <v>443</v>
      </c>
      <c r="B208" s="250">
        <v>38400</v>
      </c>
      <c r="C208" s="544">
        <v>2726.3999999999996</v>
      </c>
      <c r="D208" s="544">
        <v>1612.8000000000002</v>
      </c>
      <c r="E208" s="550">
        <f t="shared" si="1"/>
        <v>5529.5999999999995</v>
      </c>
      <c r="F208" s="550">
        <f t="shared" si="2"/>
        <v>4684.8</v>
      </c>
      <c r="G208" s="550">
        <f t="shared" si="3"/>
        <v>23846.400000000001</v>
      </c>
      <c r="H208" t="s">
        <v>141</v>
      </c>
    </row>
    <row r="209" spans="1:8" ht="12" customHeight="1" outlineLevel="2" x14ac:dyDescent="0.3">
      <c r="A209" s="249" t="s">
        <v>504</v>
      </c>
      <c r="B209" s="250">
        <v>273955.03999999998</v>
      </c>
      <c r="C209" s="544">
        <v>19450.807839999998</v>
      </c>
      <c r="D209" s="544">
        <v>11506.11168</v>
      </c>
      <c r="E209" s="550">
        <f t="shared" si="1"/>
        <v>39449.525759999997</v>
      </c>
      <c r="F209" s="550">
        <f t="shared" si="2"/>
        <v>33422.514879999995</v>
      </c>
      <c r="G209" s="550">
        <f t="shared" si="3"/>
        <v>170126.07983999999</v>
      </c>
      <c r="H209" t="s">
        <v>47</v>
      </c>
    </row>
    <row r="210" spans="1:8" ht="34.5" customHeight="1" outlineLevel="2" x14ac:dyDescent="0.3">
      <c r="A210" s="249" t="s">
        <v>444</v>
      </c>
      <c r="B210" s="250">
        <v>17279.75</v>
      </c>
      <c r="C210" s="544">
        <v>1226.8622499999999</v>
      </c>
      <c r="D210" s="544">
        <v>725.74950000000001</v>
      </c>
      <c r="E210" s="550">
        <f t="shared" si="1"/>
        <v>2488.2839999999997</v>
      </c>
      <c r="F210" s="550">
        <f t="shared" si="2"/>
        <v>2108.1295</v>
      </c>
      <c r="G210" s="550">
        <f t="shared" si="3"/>
        <v>10730.724749999999</v>
      </c>
      <c r="H210" t="s">
        <v>141</v>
      </c>
    </row>
    <row r="211" spans="1:8" ht="34.5" customHeight="1" outlineLevel="2" x14ac:dyDescent="0.3">
      <c r="A211" s="249" t="s">
        <v>622</v>
      </c>
      <c r="B211" s="250">
        <v>84862.71</v>
      </c>
      <c r="C211" s="544">
        <v>6025.2524100000001</v>
      </c>
      <c r="D211" s="544">
        <v>3564.2338200000004</v>
      </c>
      <c r="E211" s="544">
        <f t="shared" si="1"/>
        <v>12220.230240000001</v>
      </c>
      <c r="F211" s="544">
        <f t="shared" si="2"/>
        <v>10353.250620000001</v>
      </c>
      <c r="G211" s="544">
        <f t="shared" si="3"/>
        <v>52699.742910000001</v>
      </c>
    </row>
    <row r="212" spans="1:8" ht="23.25" customHeight="1" outlineLevel="2" x14ac:dyDescent="0.3">
      <c r="A212" s="249" t="s">
        <v>505</v>
      </c>
      <c r="B212" s="551">
        <v>4356208</v>
      </c>
      <c r="C212" s="544">
        <v>309290.76799999998</v>
      </c>
      <c r="D212" s="544">
        <v>182960.736</v>
      </c>
      <c r="E212" s="550">
        <f t="shared" si="1"/>
        <v>627293.95199999993</v>
      </c>
      <c r="F212" s="544">
        <f t="shared" si="2"/>
        <v>531457.37599999993</v>
      </c>
      <c r="G212" s="544">
        <f t="shared" si="3"/>
        <v>2705205.1680000001</v>
      </c>
    </row>
    <row r="213" spans="1:8" ht="12" customHeight="1" outlineLevel="2" x14ac:dyDescent="0.3">
      <c r="A213" s="249" t="s">
        <v>506</v>
      </c>
      <c r="B213" s="250">
        <v>282933</v>
      </c>
      <c r="C213" s="544">
        <v>20088.242999999999</v>
      </c>
      <c r="D213" s="544">
        <v>11883.186000000002</v>
      </c>
      <c r="E213" s="550">
        <f t="shared" si="1"/>
        <v>40742.351999999999</v>
      </c>
      <c r="F213" s="550">
        <f t="shared" si="2"/>
        <v>34517.826000000001</v>
      </c>
      <c r="G213" s="550">
        <f t="shared" si="3"/>
        <v>175701.39300000001</v>
      </c>
      <c r="H213" t="s">
        <v>38</v>
      </c>
    </row>
    <row r="214" spans="1:8" ht="12" customHeight="1" outlineLevel="2" x14ac:dyDescent="0.3">
      <c r="A214" s="249" t="s">
        <v>474</v>
      </c>
      <c r="B214" s="250">
        <v>95227</v>
      </c>
      <c r="C214" s="544">
        <v>6761.1169999999993</v>
      </c>
      <c r="D214" s="544">
        <v>3999.5340000000001</v>
      </c>
      <c r="E214" s="550">
        <f t="shared" si="1"/>
        <v>13712.687999999998</v>
      </c>
      <c r="F214" s="550">
        <f t="shared" si="2"/>
        <v>11617.694</v>
      </c>
      <c r="G214" s="550">
        <f t="shared" si="3"/>
        <v>59135.966999999997</v>
      </c>
      <c r="H214" t="s">
        <v>39</v>
      </c>
    </row>
    <row r="215" spans="1:8" ht="12" customHeight="1" outlineLevel="2" x14ac:dyDescent="0.3">
      <c r="A215" s="249" t="s">
        <v>446</v>
      </c>
      <c r="B215" s="250">
        <v>297000</v>
      </c>
      <c r="C215" s="544">
        <v>21086.999999999996</v>
      </c>
      <c r="D215" s="544">
        <v>12474</v>
      </c>
      <c r="E215" s="550">
        <f t="shared" si="1"/>
        <v>42768</v>
      </c>
      <c r="F215" s="550">
        <f t="shared" si="2"/>
        <v>36234</v>
      </c>
      <c r="G215" s="550">
        <f t="shared" si="3"/>
        <v>184437</v>
      </c>
      <c r="H215" t="s">
        <v>50</v>
      </c>
    </row>
    <row r="216" spans="1:8" ht="12" customHeight="1" outlineLevel="2" x14ac:dyDescent="0.3">
      <c r="A216" s="249" t="s">
        <v>447</v>
      </c>
      <c r="B216" s="250">
        <v>750909.62</v>
      </c>
      <c r="C216" s="544">
        <v>53314.583019999998</v>
      </c>
      <c r="D216" s="544">
        <v>31538.204040000001</v>
      </c>
      <c r="E216" s="550">
        <f t="shared" si="1"/>
        <v>108130.98527999999</v>
      </c>
      <c r="F216" s="550">
        <f t="shared" si="2"/>
        <v>91610.973639999997</v>
      </c>
      <c r="G216" s="544">
        <f t="shared" si="3"/>
        <v>466314.87401999999</v>
      </c>
      <c r="H216" t="s">
        <v>388</v>
      </c>
    </row>
    <row r="217" spans="1:8" ht="12" customHeight="1" outlineLevel="2" x14ac:dyDescent="0.3">
      <c r="A217" s="249" t="s">
        <v>393</v>
      </c>
      <c r="B217" s="250">
        <v>3294000</v>
      </c>
      <c r="C217" s="544">
        <v>233873.99999999997</v>
      </c>
      <c r="D217" s="544">
        <v>138348</v>
      </c>
      <c r="E217" s="544">
        <f t="shared" si="1"/>
        <v>474335.99999999994</v>
      </c>
      <c r="F217" s="550">
        <f t="shared" si="2"/>
        <v>401868</v>
      </c>
      <c r="G217" s="550">
        <f t="shared" si="3"/>
        <v>2045574</v>
      </c>
    </row>
    <row r="218" spans="1:8" ht="23.25" customHeight="1" outlineLevel="2" x14ac:dyDescent="0.3">
      <c r="A218" s="249" t="s">
        <v>507</v>
      </c>
      <c r="B218" s="250">
        <v>10759364</v>
      </c>
      <c r="C218" s="544">
        <v>763914.84399999992</v>
      </c>
      <c r="D218" s="544">
        <v>451893.288</v>
      </c>
      <c r="E218" s="550">
        <f t="shared" si="1"/>
        <v>1549348.416</v>
      </c>
      <c r="F218" s="550">
        <f t="shared" si="2"/>
        <v>1312642.4080000001</v>
      </c>
      <c r="G218" s="550">
        <f t="shared" si="3"/>
        <v>6681565.0439999998</v>
      </c>
      <c r="H218" t="s">
        <v>40</v>
      </c>
    </row>
    <row r="219" spans="1:8" ht="23.25" customHeight="1" outlineLevel="2" x14ac:dyDescent="0.3">
      <c r="A219" s="249" t="s">
        <v>483</v>
      </c>
      <c r="B219" s="250">
        <v>69243.95</v>
      </c>
      <c r="C219" s="544">
        <v>4916.3204499999993</v>
      </c>
      <c r="D219" s="544">
        <v>2908.2458999999999</v>
      </c>
      <c r="E219" s="544">
        <f t="shared" si="1"/>
        <v>9971.1287999999986</v>
      </c>
      <c r="F219" s="544">
        <f t="shared" si="2"/>
        <v>8447.7618999999995</v>
      </c>
      <c r="G219" s="544">
        <f t="shared" si="3"/>
        <v>43000.49295</v>
      </c>
    </row>
    <row r="220" spans="1:8" ht="12" customHeight="1" outlineLevel="2" x14ac:dyDescent="0.3">
      <c r="A220" s="249" t="s">
        <v>508</v>
      </c>
      <c r="B220" s="250">
        <v>37000</v>
      </c>
      <c r="C220" s="544">
        <v>2626.9999999999995</v>
      </c>
      <c r="D220" s="544">
        <v>1554</v>
      </c>
      <c r="E220" s="550">
        <f t="shared" si="1"/>
        <v>5328</v>
      </c>
      <c r="F220" s="550">
        <f t="shared" si="2"/>
        <v>4514</v>
      </c>
      <c r="G220" s="550">
        <f t="shared" si="3"/>
        <v>22977</v>
      </c>
      <c r="H220" t="s">
        <v>42</v>
      </c>
    </row>
    <row r="221" spans="1:8" ht="23.25" customHeight="1" outlineLevel="2" x14ac:dyDescent="0.3">
      <c r="A221" s="249" t="s">
        <v>449</v>
      </c>
      <c r="B221" s="250">
        <v>9001193.9100000001</v>
      </c>
      <c r="C221" s="544">
        <v>639084.76760999998</v>
      </c>
      <c r="D221" s="544">
        <v>378050.14422000002</v>
      </c>
      <c r="E221" s="544">
        <f t="shared" si="1"/>
        <v>1296171.92304</v>
      </c>
      <c r="F221" s="544">
        <f t="shared" si="2"/>
        <v>1098145.65702</v>
      </c>
      <c r="G221" s="544">
        <f t="shared" si="3"/>
        <v>5589741.41811</v>
      </c>
    </row>
    <row r="222" spans="1:8" ht="23.25" customHeight="1" outlineLevel="2" x14ac:dyDescent="0.3">
      <c r="A222" s="249" t="s">
        <v>509</v>
      </c>
      <c r="B222" s="250">
        <v>471338.86</v>
      </c>
      <c r="C222" s="544">
        <v>33465.05906</v>
      </c>
      <c r="D222" s="544">
        <v>19796.232120000001</v>
      </c>
      <c r="E222" s="544">
        <f t="shared" si="1"/>
        <v>67872.795839999992</v>
      </c>
      <c r="F222" s="544">
        <f t="shared" si="2"/>
        <v>57503.340919999995</v>
      </c>
      <c r="G222" s="544">
        <f t="shared" si="3"/>
        <v>292701.43205999996</v>
      </c>
    </row>
    <row r="223" spans="1:8" ht="23.25" customHeight="1" outlineLevel="2" x14ac:dyDescent="0.3">
      <c r="A223" s="249" t="s">
        <v>450</v>
      </c>
      <c r="B223" s="250">
        <v>213999.89</v>
      </c>
      <c r="C223" s="544">
        <v>15193.992189999999</v>
      </c>
      <c r="D223" s="544">
        <v>8987.9953800000003</v>
      </c>
      <c r="E223" s="550">
        <f t="shared" si="1"/>
        <v>30815.98416</v>
      </c>
      <c r="F223" s="550">
        <f t="shared" si="2"/>
        <v>26107.986580000001</v>
      </c>
      <c r="G223" s="550">
        <f t="shared" si="3"/>
        <v>132893.93169</v>
      </c>
      <c r="H223" t="s">
        <v>42</v>
      </c>
    </row>
    <row r="224" spans="1:8" ht="23.25" customHeight="1" outlineLevel="2" x14ac:dyDescent="0.3">
      <c r="A224" s="249" t="s">
        <v>510</v>
      </c>
      <c r="B224" s="250">
        <v>1500</v>
      </c>
      <c r="C224" s="544">
        <v>106.49999999999999</v>
      </c>
      <c r="D224" s="544">
        <v>63.000000000000007</v>
      </c>
      <c r="E224" s="550">
        <f t="shared" si="1"/>
        <v>215.99999999999997</v>
      </c>
      <c r="F224" s="550">
        <f t="shared" si="2"/>
        <v>183</v>
      </c>
      <c r="G224" s="544">
        <f t="shared" si="3"/>
        <v>931.5</v>
      </c>
    </row>
    <row r="225" spans="1:8" ht="12" customHeight="1" outlineLevel="2" x14ac:dyDescent="0.3">
      <c r="A225" s="249" t="s">
        <v>455</v>
      </c>
      <c r="B225" s="250">
        <v>1085087.9099999999</v>
      </c>
      <c r="C225" s="544">
        <v>77041.241609999983</v>
      </c>
      <c r="D225" s="544">
        <v>45573.692219999997</v>
      </c>
      <c r="E225" s="550">
        <f t="shared" si="1"/>
        <v>156252.65903999997</v>
      </c>
      <c r="F225" s="550">
        <f t="shared" si="2"/>
        <v>132380.72501999998</v>
      </c>
      <c r="G225" s="544">
        <f t="shared" si="3"/>
        <v>673839.59210999997</v>
      </c>
      <c r="H225" t="s">
        <v>16</v>
      </c>
    </row>
    <row r="226" spans="1:8" ht="12" customHeight="1" outlineLevel="2" x14ac:dyDescent="0.3">
      <c r="A226" s="249" t="s">
        <v>456</v>
      </c>
      <c r="B226" s="250">
        <v>2714943.78</v>
      </c>
      <c r="C226" s="544">
        <v>192761.00837999996</v>
      </c>
      <c r="D226" s="544">
        <v>114027.63876</v>
      </c>
      <c r="E226" s="550">
        <f t="shared" si="1"/>
        <v>390951.90431999991</v>
      </c>
      <c r="F226" s="550">
        <f t="shared" si="2"/>
        <v>331223.14115999994</v>
      </c>
      <c r="G226" s="544">
        <f t="shared" si="3"/>
        <v>1685980.0873799999</v>
      </c>
      <c r="H226" t="s">
        <v>16</v>
      </c>
    </row>
    <row r="227" spans="1:8" ht="12" customHeight="1" outlineLevel="2" x14ac:dyDescent="0.3">
      <c r="A227" s="249" t="s">
        <v>457</v>
      </c>
      <c r="B227" s="250">
        <v>151309.74</v>
      </c>
      <c r="C227" s="544">
        <v>10742.991539999999</v>
      </c>
      <c r="D227" s="544">
        <v>6355.0090799999998</v>
      </c>
      <c r="E227" s="550">
        <f t="shared" si="1"/>
        <v>21788.602559999996</v>
      </c>
      <c r="F227" s="550">
        <f t="shared" si="2"/>
        <v>18459.788279999997</v>
      </c>
      <c r="G227" s="550">
        <f t="shared" si="3"/>
        <v>93963.348539999992</v>
      </c>
      <c r="H227" t="s">
        <v>31</v>
      </c>
    </row>
    <row r="228" spans="1:8" ht="12" customHeight="1" outlineLevel="2" x14ac:dyDescent="0.3">
      <c r="A228" s="249" t="s">
        <v>623</v>
      </c>
      <c r="B228" s="250">
        <v>130134.09</v>
      </c>
      <c r="C228" s="544">
        <v>9239.5203899999997</v>
      </c>
      <c r="D228" s="544">
        <v>5465.6317800000006</v>
      </c>
      <c r="E228" s="544">
        <f t="shared" si="1"/>
        <v>18739.308959999998</v>
      </c>
      <c r="F228" s="544">
        <f t="shared" si="2"/>
        <v>15876.358979999999</v>
      </c>
      <c r="G228" s="550">
        <f t="shared" si="3"/>
        <v>80813.269889999996</v>
      </c>
    </row>
    <row r="229" spans="1:8" ht="12" customHeight="1" outlineLevel="2" x14ac:dyDescent="0.3">
      <c r="A229" s="249" t="s">
        <v>459</v>
      </c>
      <c r="B229" s="250">
        <v>13943.22</v>
      </c>
      <c r="C229" s="544">
        <v>989.96861999999987</v>
      </c>
      <c r="D229" s="544">
        <v>585.61523999999997</v>
      </c>
      <c r="E229" s="550">
        <f t="shared" si="1"/>
        <v>2007.8236799999997</v>
      </c>
      <c r="F229" s="550">
        <f t="shared" si="2"/>
        <v>1701.0728399999998</v>
      </c>
      <c r="G229" s="550">
        <f t="shared" si="3"/>
        <v>8658.7396200000003</v>
      </c>
      <c r="H229" t="s">
        <v>31</v>
      </c>
    </row>
    <row r="230" spans="1:8" ht="23.25" customHeight="1" outlineLevel="2" x14ac:dyDescent="0.3">
      <c r="A230" s="249" t="s">
        <v>460</v>
      </c>
      <c r="B230" s="250">
        <v>169796.26</v>
      </c>
      <c r="C230" s="544">
        <v>12055.534459999999</v>
      </c>
      <c r="D230" s="544">
        <v>7131.4429200000004</v>
      </c>
      <c r="E230" s="550">
        <f t="shared" si="1"/>
        <v>24450.66144</v>
      </c>
      <c r="F230" s="550">
        <f t="shared" si="2"/>
        <v>20715.14372</v>
      </c>
      <c r="G230" s="550">
        <f t="shared" si="3"/>
        <v>105443.47746000001</v>
      </c>
      <c r="H230" t="s">
        <v>31</v>
      </c>
    </row>
    <row r="231" spans="1:8" ht="23.25" customHeight="1" outlineLevel="2" x14ac:dyDescent="0.3">
      <c r="A231" s="249" t="s">
        <v>461</v>
      </c>
      <c r="B231" s="250">
        <v>194239.11</v>
      </c>
      <c r="C231" s="544">
        <v>13790.976809999998</v>
      </c>
      <c r="D231" s="544">
        <v>8158.0426200000002</v>
      </c>
      <c r="E231" s="550">
        <f t="shared" si="1"/>
        <v>27970.431839999997</v>
      </c>
      <c r="F231" s="550">
        <f t="shared" si="2"/>
        <v>23697.171419999999</v>
      </c>
      <c r="G231" s="544">
        <f t="shared" si="3"/>
        <v>120622.48731</v>
      </c>
      <c r="H231" t="s">
        <v>31</v>
      </c>
    </row>
    <row r="232" spans="1:8" ht="34.5" customHeight="1" outlineLevel="2" x14ac:dyDescent="0.3">
      <c r="A232" s="249" t="s">
        <v>513</v>
      </c>
      <c r="B232" s="250">
        <v>93008.93</v>
      </c>
      <c r="C232" s="544">
        <v>6603.6340299999993</v>
      </c>
      <c r="D232" s="544">
        <v>3906.3750599999998</v>
      </c>
      <c r="E232" s="550">
        <f t="shared" si="1"/>
        <v>13393.285919999998</v>
      </c>
      <c r="F232" s="550">
        <f t="shared" si="2"/>
        <v>11347.089459999999</v>
      </c>
      <c r="G232" s="550">
        <f t="shared" si="3"/>
        <v>57758.545529999996</v>
      </c>
      <c r="H232" t="s">
        <v>42</v>
      </c>
    </row>
    <row r="233" spans="1:8" ht="23.25" customHeight="1" outlineLevel="2" x14ac:dyDescent="0.3">
      <c r="A233" s="249" t="s">
        <v>463</v>
      </c>
      <c r="B233" s="250">
        <v>6607.14</v>
      </c>
      <c r="C233" s="544">
        <v>469.10694000000001</v>
      </c>
      <c r="D233" s="544">
        <v>277.49988000000002</v>
      </c>
      <c r="E233" s="550">
        <f t="shared" si="1"/>
        <v>951.42815999999993</v>
      </c>
      <c r="F233" s="550">
        <f t="shared" si="2"/>
        <v>806.07108000000005</v>
      </c>
      <c r="G233" s="550">
        <f t="shared" si="3"/>
        <v>4103.0339400000003</v>
      </c>
      <c r="H233" t="s">
        <v>42</v>
      </c>
    </row>
    <row r="234" spans="1:8" ht="12" customHeight="1" outlineLevel="2" x14ac:dyDescent="0.3">
      <c r="A234" s="249" t="s">
        <v>514</v>
      </c>
      <c r="B234" s="250">
        <v>279358.84999999998</v>
      </c>
      <c r="C234" s="544">
        <v>19834.478349999998</v>
      </c>
      <c r="D234" s="544">
        <v>11733.0717</v>
      </c>
      <c r="E234" s="550">
        <f t="shared" si="1"/>
        <v>40227.674399999996</v>
      </c>
      <c r="F234" s="550">
        <f t="shared" si="2"/>
        <v>34081.779699999999</v>
      </c>
      <c r="G234" s="550">
        <f t="shared" si="3"/>
        <v>173481.84584999998</v>
      </c>
      <c r="H234" t="s">
        <v>41</v>
      </c>
    </row>
    <row r="235" spans="1:8" ht="12" customHeight="1" outlineLevel="2" x14ac:dyDescent="0.3">
      <c r="A235" s="249" t="s">
        <v>515</v>
      </c>
      <c r="B235" s="250">
        <v>249148</v>
      </c>
      <c r="C235" s="544">
        <v>17689.507999999998</v>
      </c>
      <c r="D235" s="544">
        <v>10464.216</v>
      </c>
      <c r="E235" s="544">
        <f t="shared" si="1"/>
        <v>35877.311999999998</v>
      </c>
      <c r="F235" s="544">
        <f t="shared" si="2"/>
        <v>30396.056</v>
      </c>
      <c r="G235" s="544">
        <f t="shared" si="3"/>
        <v>154720.908</v>
      </c>
    </row>
    <row r="236" spans="1:8" ht="12" customHeight="1" outlineLevel="2" x14ac:dyDescent="0.3">
      <c r="A236" s="249" t="s">
        <v>466</v>
      </c>
      <c r="B236" s="250">
        <v>3200</v>
      </c>
      <c r="C236" s="544">
        <v>227.2</v>
      </c>
      <c r="D236" s="544">
        <v>134.4</v>
      </c>
      <c r="E236" s="550">
        <f t="shared" si="1"/>
        <v>460.79999999999995</v>
      </c>
      <c r="F236" s="550">
        <f t="shared" si="2"/>
        <v>390.4</v>
      </c>
      <c r="G236" s="550">
        <f t="shared" si="3"/>
        <v>1987.2</v>
      </c>
    </row>
    <row r="237" spans="1:8" ht="23.25" customHeight="1" outlineLevel="2" x14ac:dyDescent="0.3">
      <c r="A237" s="249" t="s">
        <v>516</v>
      </c>
      <c r="B237" s="250">
        <v>350000</v>
      </c>
      <c r="C237" s="544">
        <v>24849.999999999996</v>
      </c>
      <c r="D237" s="544">
        <v>14700.000000000002</v>
      </c>
      <c r="E237" s="550">
        <f t="shared" si="1"/>
        <v>50399.999999999993</v>
      </c>
      <c r="F237" s="550">
        <f t="shared" si="2"/>
        <v>42700</v>
      </c>
      <c r="G237" s="544">
        <f t="shared" si="3"/>
        <v>217350</v>
      </c>
    </row>
    <row r="238" spans="1:8" ht="23.25" customHeight="1" outlineLevel="2" x14ac:dyDescent="0.3">
      <c r="A238" s="249" t="s">
        <v>517</v>
      </c>
      <c r="B238" s="250">
        <v>60000</v>
      </c>
      <c r="C238" s="544">
        <v>4260</v>
      </c>
      <c r="D238" s="544">
        <v>2520</v>
      </c>
      <c r="E238" s="550">
        <f t="shared" si="1"/>
        <v>8640</v>
      </c>
      <c r="F238" s="550">
        <f t="shared" si="2"/>
        <v>7320</v>
      </c>
      <c r="G238" s="550">
        <f t="shared" si="3"/>
        <v>37260</v>
      </c>
      <c r="H238" t="s">
        <v>50</v>
      </c>
    </row>
    <row r="239" spans="1:8" ht="12" customHeight="1" outlineLevel="2" x14ac:dyDescent="0.3">
      <c r="A239" s="249" t="s">
        <v>624</v>
      </c>
      <c r="B239" s="250">
        <v>637035</v>
      </c>
      <c r="C239" s="544">
        <v>45229.484999999993</v>
      </c>
      <c r="D239" s="544">
        <v>26755.47</v>
      </c>
      <c r="E239" s="544">
        <f t="shared" si="1"/>
        <v>91733.04</v>
      </c>
      <c r="F239" s="544">
        <f t="shared" si="2"/>
        <v>77718.27</v>
      </c>
      <c r="G239" s="544">
        <f t="shared" si="3"/>
        <v>395598.73499999999</v>
      </c>
    </row>
    <row r="240" spans="1:8" ht="34.5" customHeight="1" outlineLevel="2" x14ac:dyDescent="0.3">
      <c r="A240" s="249" t="s">
        <v>519</v>
      </c>
      <c r="B240" s="250">
        <v>107565.82</v>
      </c>
      <c r="C240" s="544">
        <v>7637.1732199999997</v>
      </c>
      <c r="D240" s="544">
        <v>4517.7644400000008</v>
      </c>
      <c r="E240" s="550">
        <f t="shared" si="1"/>
        <v>15489.478079999999</v>
      </c>
      <c r="F240" s="550">
        <f t="shared" si="2"/>
        <v>13123.030040000001</v>
      </c>
      <c r="G240" s="550">
        <f t="shared" si="3"/>
        <v>66798.374219999998</v>
      </c>
      <c r="H240" t="s">
        <v>49</v>
      </c>
    </row>
    <row r="241" spans="1:7" ht="11.25" customHeight="1" x14ac:dyDescent="0.3">
      <c r="C241" s="285"/>
      <c r="D241" s="285"/>
      <c r="E241" s="285"/>
      <c r="F241" s="285"/>
      <c r="G241" s="285"/>
    </row>
    <row r="242" spans="1:7" ht="15.6" x14ac:dyDescent="0.3">
      <c r="A242" s="249" t="s">
        <v>637</v>
      </c>
      <c r="B242" s="250">
        <v>8928571.4299999997</v>
      </c>
      <c r="C242" s="544">
        <f>$B$242*C189</f>
        <v>633928.57152999996</v>
      </c>
      <c r="D242" s="544">
        <f t="shared" ref="D242:G242" si="4">$B$242*D189</f>
        <v>375000.00005999999</v>
      </c>
      <c r="E242" s="550">
        <f t="shared" si="4"/>
        <v>1285714.2859199999</v>
      </c>
      <c r="F242" s="550">
        <f t="shared" si="4"/>
        <v>1089285.7144599999</v>
      </c>
      <c r="G242" s="550">
        <f t="shared" si="4"/>
        <v>5544642.8580299998</v>
      </c>
    </row>
    <row r="243" spans="1:7" ht="25.8" customHeight="1" x14ac:dyDescent="0.3">
      <c r="A243" s="236" t="s">
        <v>491</v>
      </c>
      <c r="C243" s="285">
        <f>C199+C201+C202+C203+C204+C205+C207+C208+C209+C210+C213+C215+C216+C220+C223+C225+C226+C227+C228+C229+C230+C231+C232+C233+C234+C238+C240</f>
        <v>3827730.9790299991</v>
      </c>
      <c r="D243" s="285">
        <f>D199+D201+D202+D203+D204+D205+D207+D208+D209+D210+D213+D214+D215+D216+D218+D220+D223+D225+D226+D227+D229+D230+D231+D232+D233+D234+D238+D240</f>
        <v>2714718.7552800011</v>
      </c>
      <c r="E243" s="285"/>
      <c r="F243" s="285"/>
      <c r="G243" s="285"/>
    </row>
    <row r="245" spans="1:7" x14ac:dyDescent="0.3">
      <c r="C245" s="285"/>
      <c r="D245" s="285"/>
      <c r="E245" s="285"/>
      <c r="F245" s="285"/>
      <c r="G245" s="285"/>
    </row>
  </sheetData>
  <mergeCells count="2">
    <mergeCell ref="C187:C188"/>
    <mergeCell ref="D187:D188"/>
  </mergeCells>
  <pageMargins left="0.7" right="0.7" top="0.75" bottom="0.75" header="0.3" footer="0.3"/>
  <pageSetup paperSize="9" scale="52" orientation="portrait" verticalDpi="0" r:id="rId1"/>
  <colBreaks count="1" manualBreakCount="1">
    <brk id="13" max="1048575" man="1"/>
  </colBreak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695C-9426-4DAE-A59D-CA21159E5B14}">
  <sheetPr>
    <outlinePr summaryBelow="0" summaryRight="0"/>
    <pageSetUpPr autoPageBreaks="0"/>
  </sheetPr>
  <dimension ref="A1:J93"/>
  <sheetViews>
    <sheetView topLeftCell="A79" workbookViewId="0">
      <selection activeCell="A53" sqref="A53:F53"/>
    </sheetView>
  </sheetViews>
  <sheetFormatPr defaultRowHeight="10.199999999999999" outlineLevelRow="4" x14ac:dyDescent="0.2"/>
  <cols>
    <col min="1" max="2" width="8.109375" style="530" customWidth="1"/>
    <col min="3" max="3" width="34.5546875" style="530" customWidth="1"/>
    <col min="4" max="4" width="14.6640625" style="530" hidden="1" customWidth="1"/>
    <col min="5" max="5" width="14.5546875" style="530" hidden="1" customWidth="1"/>
    <col min="6" max="6" width="27.44140625" style="530" customWidth="1"/>
    <col min="7" max="9" width="14.5546875" style="530" hidden="1" customWidth="1"/>
    <col min="10" max="256" width="8" style="206" customWidth="1"/>
    <col min="257" max="258" width="8.109375" style="206" customWidth="1"/>
    <col min="259" max="259" width="10.88671875" style="206" customWidth="1"/>
    <col min="260" max="265" width="14.5546875" style="206" customWidth="1"/>
    <col min="266" max="512" width="8" style="206" customWidth="1"/>
    <col min="513" max="514" width="8.109375" style="206" customWidth="1"/>
    <col min="515" max="515" width="10.88671875" style="206" customWidth="1"/>
    <col min="516" max="521" width="14.5546875" style="206" customWidth="1"/>
    <col min="522" max="768" width="8" style="206" customWidth="1"/>
    <col min="769" max="770" width="8.109375" style="206" customWidth="1"/>
    <col min="771" max="771" width="10.88671875" style="206" customWidth="1"/>
    <col min="772" max="777" width="14.5546875" style="206" customWidth="1"/>
    <col min="778" max="1024" width="8" style="206" customWidth="1"/>
    <col min="1025" max="1026" width="8.109375" style="206" customWidth="1"/>
    <col min="1027" max="1027" width="10.88671875" style="206" customWidth="1"/>
    <col min="1028" max="1033" width="14.5546875" style="206" customWidth="1"/>
    <col min="1034" max="1280" width="8" style="206" customWidth="1"/>
    <col min="1281" max="1282" width="8.109375" style="206" customWidth="1"/>
    <col min="1283" max="1283" width="10.88671875" style="206" customWidth="1"/>
    <col min="1284" max="1289" width="14.5546875" style="206" customWidth="1"/>
    <col min="1290" max="1536" width="8" style="206" customWidth="1"/>
    <col min="1537" max="1538" width="8.109375" style="206" customWidth="1"/>
    <col min="1539" max="1539" width="10.88671875" style="206" customWidth="1"/>
    <col min="1540" max="1545" width="14.5546875" style="206" customWidth="1"/>
    <col min="1546" max="1792" width="8" style="206" customWidth="1"/>
    <col min="1793" max="1794" width="8.109375" style="206" customWidth="1"/>
    <col min="1795" max="1795" width="10.88671875" style="206" customWidth="1"/>
    <col min="1796" max="1801" width="14.5546875" style="206" customWidth="1"/>
    <col min="1802" max="2048" width="8" style="206" customWidth="1"/>
    <col min="2049" max="2050" width="8.109375" style="206" customWidth="1"/>
    <col min="2051" max="2051" width="10.88671875" style="206" customWidth="1"/>
    <col min="2052" max="2057" width="14.5546875" style="206" customWidth="1"/>
    <col min="2058" max="2304" width="8" style="206" customWidth="1"/>
    <col min="2305" max="2306" width="8.109375" style="206" customWidth="1"/>
    <col min="2307" max="2307" width="10.88671875" style="206" customWidth="1"/>
    <col min="2308" max="2313" width="14.5546875" style="206" customWidth="1"/>
    <col min="2314" max="2560" width="8" style="206" customWidth="1"/>
    <col min="2561" max="2562" width="8.109375" style="206" customWidth="1"/>
    <col min="2563" max="2563" width="10.88671875" style="206" customWidth="1"/>
    <col min="2564" max="2569" width="14.5546875" style="206" customWidth="1"/>
    <col min="2570" max="2816" width="8" style="206" customWidth="1"/>
    <col min="2817" max="2818" width="8.109375" style="206" customWidth="1"/>
    <col min="2819" max="2819" width="10.88671875" style="206" customWidth="1"/>
    <col min="2820" max="2825" width="14.5546875" style="206" customWidth="1"/>
    <col min="2826" max="3072" width="8" style="206" customWidth="1"/>
    <col min="3073" max="3074" width="8.109375" style="206" customWidth="1"/>
    <col min="3075" max="3075" width="10.88671875" style="206" customWidth="1"/>
    <col min="3076" max="3081" width="14.5546875" style="206" customWidth="1"/>
    <col min="3082" max="3328" width="8" style="206" customWidth="1"/>
    <col min="3329" max="3330" width="8.109375" style="206" customWidth="1"/>
    <col min="3331" max="3331" width="10.88671875" style="206" customWidth="1"/>
    <col min="3332" max="3337" width="14.5546875" style="206" customWidth="1"/>
    <col min="3338" max="3584" width="8" style="206" customWidth="1"/>
    <col min="3585" max="3586" width="8.109375" style="206" customWidth="1"/>
    <col min="3587" max="3587" width="10.88671875" style="206" customWidth="1"/>
    <col min="3588" max="3593" width="14.5546875" style="206" customWidth="1"/>
    <col min="3594" max="3840" width="8" style="206" customWidth="1"/>
    <col min="3841" max="3842" width="8.109375" style="206" customWidth="1"/>
    <col min="3843" max="3843" width="10.88671875" style="206" customWidth="1"/>
    <col min="3844" max="3849" width="14.5546875" style="206" customWidth="1"/>
    <col min="3850" max="4096" width="8" style="206" customWidth="1"/>
    <col min="4097" max="4098" width="8.109375" style="206" customWidth="1"/>
    <col min="4099" max="4099" width="10.88671875" style="206" customWidth="1"/>
    <col min="4100" max="4105" width="14.5546875" style="206" customWidth="1"/>
    <col min="4106" max="4352" width="8" style="206" customWidth="1"/>
    <col min="4353" max="4354" width="8.109375" style="206" customWidth="1"/>
    <col min="4355" max="4355" width="10.88671875" style="206" customWidth="1"/>
    <col min="4356" max="4361" width="14.5546875" style="206" customWidth="1"/>
    <col min="4362" max="4608" width="8" style="206" customWidth="1"/>
    <col min="4609" max="4610" width="8.109375" style="206" customWidth="1"/>
    <col min="4611" max="4611" width="10.88671875" style="206" customWidth="1"/>
    <col min="4612" max="4617" width="14.5546875" style="206" customWidth="1"/>
    <col min="4618" max="4864" width="8" style="206" customWidth="1"/>
    <col min="4865" max="4866" width="8.109375" style="206" customWidth="1"/>
    <col min="4867" max="4867" width="10.88671875" style="206" customWidth="1"/>
    <col min="4868" max="4873" width="14.5546875" style="206" customWidth="1"/>
    <col min="4874" max="5120" width="8" style="206" customWidth="1"/>
    <col min="5121" max="5122" width="8.109375" style="206" customWidth="1"/>
    <col min="5123" max="5123" width="10.88671875" style="206" customWidth="1"/>
    <col min="5124" max="5129" width="14.5546875" style="206" customWidth="1"/>
    <col min="5130" max="5376" width="8" style="206" customWidth="1"/>
    <col min="5377" max="5378" width="8.109375" style="206" customWidth="1"/>
    <col min="5379" max="5379" width="10.88671875" style="206" customWidth="1"/>
    <col min="5380" max="5385" width="14.5546875" style="206" customWidth="1"/>
    <col min="5386" max="5632" width="8" style="206" customWidth="1"/>
    <col min="5633" max="5634" width="8.109375" style="206" customWidth="1"/>
    <col min="5635" max="5635" width="10.88671875" style="206" customWidth="1"/>
    <col min="5636" max="5641" width="14.5546875" style="206" customWidth="1"/>
    <col min="5642" max="5888" width="8" style="206" customWidth="1"/>
    <col min="5889" max="5890" width="8.109375" style="206" customWidth="1"/>
    <col min="5891" max="5891" width="10.88671875" style="206" customWidth="1"/>
    <col min="5892" max="5897" width="14.5546875" style="206" customWidth="1"/>
    <col min="5898" max="6144" width="8" style="206" customWidth="1"/>
    <col min="6145" max="6146" width="8.109375" style="206" customWidth="1"/>
    <col min="6147" max="6147" width="10.88671875" style="206" customWidth="1"/>
    <col min="6148" max="6153" width="14.5546875" style="206" customWidth="1"/>
    <col min="6154" max="6400" width="8" style="206" customWidth="1"/>
    <col min="6401" max="6402" width="8.109375" style="206" customWidth="1"/>
    <col min="6403" max="6403" width="10.88671875" style="206" customWidth="1"/>
    <col min="6404" max="6409" width="14.5546875" style="206" customWidth="1"/>
    <col min="6410" max="6656" width="8" style="206" customWidth="1"/>
    <col min="6657" max="6658" width="8.109375" style="206" customWidth="1"/>
    <col min="6659" max="6659" width="10.88671875" style="206" customWidth="1"/>
    <col min="6660" max="6665" width="14.5546875" style="206" customWidth="1"/>
    <col min="6666" max="6912" width="8" style="206" customWidth="1"/>
    <col min="6913" max="6914" width="8.109375" style="206" customWidth="1"/>
    <col min="6915" max="6915" width="10.88671875" style="206" customWidth="1"/>
    <col min="6916" max="6921" width="14.5546875" style="206" customWidth="1"/>
    <col min="6922" max="7168" width="8" style="206" customWidth="1"/>
    <col min="7169" max="7170" width="8.109375" style="206" customWidth="1"/>
    <col min="7171" max="7171" width="10.88671875" style="206" customWidth="1"/>
    <col min="7172" max="7177" width="14.5546875" style="206" customWidth="1"/>
    <col min="7178" max="7424" width="8" style="206" customWidth="1"/>
    <col min="7425" max="7426" width="8.109375" style="206" customWidth="1"/>
    <col min="7427" max="7427" width="10.88671875" style="206" customWidth="1"/>
    <col min="7428" max="7433" width="14.5546875" style="206" customWidth="1"/>
    <col min="7434" max="7680" width="8" style="206" customWidth="1"/>
    <col min="7681" max="7682" width="8.109375" style="206" customWidth="1"/>
    <col min="7683" max="7683" width="10.88671875" style="206" customWidth="1"/>
    <col min="7684" max="7689" width="14.5546875" style="206" customWidth="1"/>
    <col min="7690" max="7936" width="8" style="206" customWidth="1"/>
    <col min="7937" max="7938" width="8.109375" style="206" customWidth="1"/>
    <col min="7939" max="7939" width="10.88671875" style="206" customWidth="1"/>
    <col min="7940" max="7945" width="14.5546875" style="206" customWidth="1"/>
    <col min="7946" max="8192" width="8" style="206" customWidth="1"/>
    <col min="8193" max="8194" width="8.109375" style="206" customWidth="1"/>
    <col min="8195" max="8195" width="10.88671875" style="206" customWidth="1"/>
    <col min="8196" max="8201" width="14.5546875" style="206" customWidth="1"/>
    <col min="8202" max="8448" width="8" style="206" customWidth="1"/>
    <col min="8449" max="8450" width="8.109375" style="206" customWidth="1"/>
    <col min="8451" max="8451" width="10.88671875" style="206" customWidth="1"/>
    <col min="8452" max="8457" width="14.5546875" style="206" customWidth="1"/>
    <col min="8458" max="8704" width="8" style="206" customWidth="1"/>
    <col min="8705" max="8706" width="8.109375" style="206" customWidth="1"/>
    <col min="8707" max="8707" width="10.88671875" style="206" customWidth="1"/>
    <col min="8708" max="8713" width="14.5546875" style="206" customWidth="1"/>
    <col min="8714" max="8960" width="8" style="206" customWidth="1"/>
    <col min="8961" max="8962" width="8.109375" style="206" customWidth="1"/>
    <col min="8963" max="8963" width="10.88671875" style="206" customWidth="1"/>
    <col min="8964" max="8969" width="14.5546875" style="206" customWidth="1"/>
    <col min="8970" max="9216" width="8" style="206" customWidth="1"/>
    <col min="9217" max="9218" width="8.109375" style="206" customWidth="1"/>
    <col min="9219" max="9219" width="10.88671875" style="206" customWidth="1"/>
    <col min="9220" max="9225" width="14.5546875" style="206" customWidth="1"/>
    <col min="9226" max="9472" width="8" style="206" customWidth="1"/>
    <col min="9473" max="9474" width="8.109375" style="206" customWidth="1"/>
    <col min="9475" max="9475" width="10.88671875" style="206" customWidth="1"/>
    <col min="9476" max="9481" width="14.5546875" style="206" customWidth="1"/>
    <col min="9482" max="9728" width="8" style="206" customWidth="1"/>
    <col min="9729" max="9730" width="8.109375" style="206" customWidth="1"/>
    <col min="9731" max="9731" width="10.88671875" style="206" customWidth="1"/>
    <col min="9732" max="9737" width="14.5546875" style="206" customWidth="1"/>
    <col min="9738" max="9984" width="8" style="206" customWidth="1"/>
    <col min="9985" max="9986" width="8.109375" style="206" customWidth="1"/>
    <col min="9987" max="9987" width="10.88671875" style="206" customWidth="1"/>
    <col min="9988" max="9993" width="14.5546875" style="206" customWidth="1"/>
    <col min="9994" max="10240" width="8" style="206" customWidth="1"/>
    <col min="10241" max="10242" width="8.109375" style="206" customWidth="1"/>
    <col min="10243" max="10243" width="10.88671875" style="206" customWidth="1"/>
    <col min="10244" max="10249" width="14.5546875" style="206" customWidth="1"/>
    <col min="10250" max="10496" width="8" style="206" customWidth="1"/>
    <col min="10497" max="10498" width="8.109375" style="206" customWidth="1"/>
    <col min="10499" max="10499" width="10.88671875" style="206" customWidth="1"/>
    <col min="10500" max="10505" width="14.5546875" style="206" customWidth="1"/>
    <col min="10506" max="10752" width="8" style="206" customWidth="1"/>
    <col min="10753" max="10754" width="8.109375" style="206" customWidth="1"/>
    <col min="10755" max="10755" width="10.88671875" style="206" customWidth="1"/>
    <col min="10756" max="10761" width="14.5546875" style="206" customWidth="1"/>
    <col min="10762" max="11008" width="8" style="206" customWidth="1"/>
    <col min="11009" max="11010" width="8.109375" style="206" customWidth="1"/>
    <col min="11011" max="11011" width="10.88671875" style="206" customWidth="1"/>
    <col min="11012" max="11017" width="14.5546875" style="206" customWidth="1"/>
    <col min="11018" max="11264" width="8" style="206" customWidth="1"/>
    <col min="11265" max="11266" width="8.109375" style="206" customWidth="1"/>
    <col min="11267" max="11267" width="10.88671875" style="206" customWidth="1"/>
    <col min="11268" max="11273" width="14.5546875" style="206" customWidth="1"/>
    <col min="11274" max="11520" width="8" style="206" customWidth="1"/>
    <col min="11521" max="11522" width="8.109375" style="206" customWidth="1"/>
    <col min="11523" max="11523" width="10.88671875" style="206" customWidth="1"/>
    <col min="11524" max="11529" width="14.5546875" style="206" customWidth="1"/>
    <col min="11530" max="11776" width="8" style="206" customWidth="1"/>
    <col min="11777" max="11778" width="8.109375" style="206" customWidth="1"/>
    <col min="11779" max="11779" width="10.88671875" style="206" customWidth="1"/>
    <col min="11780" max="11785" width="14.5546875" style="206" customWidth="1"/>
    <col min="11786" max="12032" width="8" style="206" customWidth="1"/>
    <col min="12033" max="12034" width="8.109375" style="206" customWidth="1"/>
    <col min="12035" max="12035" width="10.88671875" style="206" customWidth="1"/>
    <col min="12036" max="12041" width="14.5546875" style="206" customWidth="1"/>
    <col min="12042" max="12288" width="8" style="206" customWidth="1"/>
    <col min="12289" max="12290" width="8.109375" style="206" customWidth="1"/>
    <col min="12291" max="12291" width="10.88671875" style="206" customWidth="1"/>
    <col min="12292" max="12297" width="14.5546875" style="206" customWidth="1"/>
    <col min="12298" max="12544" width="8" style="206" customWidth="1"/>
    <col min="12545" max="12546" width="8.109375" style="206" customWidth="1"/>
    <col min="12547" max="12547" width="10.88671875" style="206" customWidth="1"/>
    <col min="12548" max="12553" width="14.5546875" style="206" customWidth="1"/>
    <col min="12554" max="12800" width="8" style="206" customWidth="1"/>
    <col min="12801" max="12802" width="8.109375" style="206" customWidth="1"/>
    <col min="12803" max="12803" width="10.88671875" style="206" customWidth="1"/>
    <col min="12804" max="12809" width="14.5546875" style="206" customWidth="1"/>
    <col min="12810" max="13056" width="8" style="206" customWidth="1"/>
    <col min="13057" max="13058" width="8.109375" style="206" customWidth="1"/>
    <col min="13059" max="13059" width="10.88671875" style="206" customWidth="1"/>
    <col min="13060" max="13065" width="14.5546875" style="206" customWidth="1"/>
    <col min="13066" max="13312" width="8" style="206" customWidth="1"/>
    <col min="13313" max="13314" width="8.109375" style="206" customWidth="1"/>
    <col min="13315" max="13315" width="10.88671875" style="206" customWidth="1"/>
    <col min="13316" max="13321" width="14.5546875" style="206" customWidth="1"/>
    <col min="13322" max="13568" width="8" style="206" customWidth="1"/>
    <col min="13569" max="13570" width="8.109375" style="206" customWidth="1"/>
    <col min="13571" max="13571" width="10.88671875" style="206" customWidth="1"/>
    <col min="13572" max="13577" width="14.5546875" style="206" customWidth="1"/>
    <col min="13578" max="13824" width="8" style="206" customWidth="1"/>
    <col min="13825" max="13826" width="8.109375" style="206" customWidth="1"/>
    <col min="13827" max="13827" width="10.88671875" style="206" customWidth="1"/>
    <col min="13828" max="13833" width="14.5546875" style="206" customWidth="1"/>
    <col min="13834" max="14080" width="8" style="206" customWidth="1"/>
    <col min="14081" max="14082" width="8.109375" style="206" customWidth="1"/>
    <col min="14083" max="14083" width="10.88671875" style="206" customWidth="1"/>
    <col min="14084" max="14089" width="14.5546875" style="206" customWidth="1"/>
    <col min="14090" max="14336" width="8" style="206" customWidth="1"/>
    <col min="14337" max="14338" width="8.109375" style="206" customWidth="1"/>
    <col min="14339" max="14339" width="10.88671875" style="206" customWidth="1"/>
    <col min="14340" max="14345" width="14.5546875" style="206" customWidth="1"/>
    <col min="14346" max="14592" width="8" style="206" customWidth="1"/>
    <col min="14593" max="14594" width="8.109375" style="206" customWidth="1"/>
    <col min="14595" max="14595" width="10.88671875" style="206" customWidth="1"/>
    <col min="14596" max="14601" width="14.5546875" style="206" customWidth="1"/>
    <col min="14602" max="14848" width="8" style="206" customWidth="1"/>
    <col min="14849" max="14850" width="8.109375" style="206" customWidth="1"/>
    <col min="14851" max="14851" width="10.88671875" style="206" customWidth="1"/>
    <col min="14852" max="14857" width="14.5546875" style="206" customWidth="1"/>
    <col min="14858" max="15104" width="8" style="206" customWidth="1"/>
    <col min="15105" max="15106" width="8.109375" style="206" customWidth="1"/>
    <col min="15107" max="15107" width="10.88671875" style="206" customWidth="1"/>
    <col min="15108" max="15113" width="14.5546875" style="206" customWidth="1"/>
    <col min="15114" max="15360" width="8" style="206" customWidth="1"/>
    <col min="15361" max="15362" width="8.109375" style="206" customWidth="1"/>
    <col min="15363" max="15363" width="10.88671875" style="206" customWidth="1"/>
    <col min="15364" max="15369" width="14.5546875" style="206" customWidth="1"/>
    <col min="15370" max="15616" width="8" style="206" customWidth="1"/>
    <col min="15617" max="15618" width="8.109375" style="206" customWidth="1"/>
    <col min="15619" max="15619" width="10.88671875" style="206" customWidth="1"/>
    <col min="15620" max="15625" width="14.5546875" style="206" customWidth="1"/>
    <col min="15626" max="15872" width="8" style="206" customWidth="1"/>
    <col min="15873" max="15874" width="8.109375" style="206" customWidth="1"/>
    <col min="15875" max="15875" width="10.88671875" style="206" customWidth="1"/>
    <col min="15876" max="15881" width="14.5546875" style="206" customWidth="1"/>
    <col min="15882" max="16128" width="8" style="206" customWidth="1"/>
    <col min="16129" max="16130" width="8.109375" style="206" customWidth="1"/>
    <col min="16131" max="16131" width="10.88671875" style="206" customWidth="1"/>
    <col min="16132" max="16137" width="14.5546875" style="206" customWidth="1"/>
    <col min="16138" max="16384" width="8" style="206" customWidth="1"/>
  </cols>
  <sheetData>
    <row r="1" spans="1:10" ht="12.75" customHeight="1" x14ac:dyDescent="0.25">
      <c r="A1" s="529" t="s">
        <v>408</v>
      </c>
    </row>
    <row r="2" spans="1:10" ht="15.75" customHeight="1" x14ac:dyDescent="0.3">
      <c r="A2" s="531" t="s">
        <v>629</v>
      </c>
    </row>
    <row r="3" spans="1:10" ht="11.25" customHeight="1" x14ac:dyDescent="0.2">
      <c r="A3" s="530" t="s">
        <v>410</v>
      </c>
      <c r="B3" s="530" t="s">
        <v>630</v>
      </c>
    </row>
    <row r="4" spans="1:10" ht="12.75" customHeight="1" x14ac:dyDescent="0.2">
      <c r="A4" s="631" t="s">
        <v>413</v>
      </c>
      <c r="B4" s="631"/>
      <c r="C4" s="631"/>
      <c r="D4" s="628" t="s">
        <v>414</v>
      </c>
      <c r="E4" s="628" t="s">
        <v>499</v>
      </c>
      <c r="F4" s="628" t="s">
        <v>414</v>
      </c>
      <c r="G4" s="628" t="s">
        <v>499</v>
      </c>
      <c r="H4" s="628" t="s">
        <v>414</v>
      </c>
      <c r="I4" s="628" t="s">
        <v>499</v>
      </c>
    </row>
    <row r="5" spans="1:10" ht="12.75" customHeight="1" x14ac:dyDescent="0.2">
      <c r="A5" s="631" t="s">
        <v>415</v>
      </c>
      <c r="B5" s="631"/>
      <c r="C5" s="631"/>
      <c r="D5" s="629"/>
      <c r="E5" s="629"/>
      <c r="F5" s="629"/>
      <c r="G5" s="629"/>
      <c r="H5" s="629"/>
      <c r="I5" s="629"/>
    </row>
    <row r="6" spans="1:10" ht="12.75" customHeight="1" x14ac:dyDescent="0.2">
      <c r="A6" s="631" t="s">
        <v>416</v>
      </c>
      <c r="B6" s="631"/>
      <c r="C6" s="631"/>
      <c r="D6" s="629"/>
      <c r="E6" s="629"/>
      <c r="F6" s="629"/>
      <c r="G6" s="629"/>
      <c r="H6" s="629"/>
      <c r="I6" s="629"/>
    </row>
    <row r="7" spans="1:10" ht="12.75" customHeight="1" x14ac:dyDescent="0.2">
      <c r="A7" s="631" t="s">
        <v>417</v>
      </c>
      <c r="B7" s="631"/>
      <c r="C7" s="631"/>
      <c r="D7" s="630"/>
      <c r="E7" s="630"/>
      <c r="F7" s="630"/>
      <c r="G7" s="630"/>
      <c r="H7" s="630"/>
      <c r="I7" s="630"/>
    </row>
    <row r="8" spans="1:10" ht="15" customHeight="1" x14ac:dyDescent="0.2">
      <c r="A8" s="632">
        <v>8310</v>
      </c>
      <c r="B8" s="632"/>
      <c r="C8" s="632"/>
      <c r="D8" s="532"/>
      <c r="E8" s="532"/>
      <c r="F8" s="533">
        <v>77621457.150000006</v>
      </c>
      <c r="G8" s="533">
        <v>77621457.150000006</v>
      </c>
      <c r="H8" s="532"/>
      <c r="I8" s="532"/>
    </row>
    <row r="9" spans="1:10" ht="12.75" customHeight="1" outlineLevel="1" x14ac:dyDescent="0.2">
      <c r="A9" s="633" t="s">
        <v>418</v>
      </c>
      <c r="B9" s="633"/>
      <c r="C9" s="633"/>
      <c r="D9" s="534"/>
      <c r="E9" s="534"/>
      <c r="F9" s="535">
        <v>77621457.150000006</v>
      </c>
      <c r="G9" s="535">
        <v>77621457.150000006</v>
      </c>
      <c r="H9" s="534"/>
      <c r="I9" s="534"/>
    </row>
    <row r="10" spans="1:10" ht="36.75" customHeight="1" outlineLevel="2" x14ac:dyDescent="0.2">
      <c r="A10" s="626" t="s">
        <v>522</v>
      </c>
      <c r="B10" s="626"/>
      <c r="C10" s="626"/>
      <c r="D10" s="536"/>
      <c r="E10" s="536"/>
      <c r="F10" s="537">
        <v>12812512.33</v>
      </c>
      <c r="G10" s="537">
        <v>12812512.33</v>
      </c>
      <c r="H10" s="536"/>
      <c r="I10" s="536"/>
    </row>
    <row r="11" spans="1:10" ht="34.5" customHeight="1" outlineLevel="3" x14ac:dyDescent="0.2">
      <c r="A11" s="627" t="s">
        <v>420</v>
      </c>
      <c r="B11" s="627"/>
      <c r="C11" s="627"/>
      <c r="D11" s="538"/>
      <c r="E11" s="538"/>
      <c r="F11" s="539">
        <v>12812512.33</v>
      </c>
      <c r="G11" s="539">
        <v>12812512.33</v>
      </c>
      <c r="H11" s="538"/>
      <c r="I11" s="538"/>
    </row>
    <row r="12" spans="1:10" ht="12" customHeight="1" outlineLevel="4" x14ac:dyDescent="0.2">
      <c r="A12" s="621" t="s">
        <v>421</v>
      </c>
      <c r="B12" s="621"/>
      <c r="C12" s="621"/>
      <c r="D12" s="540"/>
      <c r="E12" s="540"/>
      <c r="F12" s="540"/>
      <c r="G12" s="541">
        <v>12812512.33</v>
      </c>
      <c r="H12" s="540"/>
      <c r="I12" s="540"/>
    </row>
    <row r="13" spans="1:10" ht="12" customHeight="1" outlineLevel="4" x14ac:dyDescent="0.2">
      <c r="A13" s="620" t="s">
        <v>427</v>
      </c>
      <c r="B13" s="620"/>
      <c r="C13" s="620"/>
      <c r="D13" s="540"/>
      <c r="E13" s="540"/>
      <c r="F13" s="541">
        <v>20730.41</v>
      </c>
      <c r="G13" s="540"/>
      <c r="H13" s="540"/>
      <c r="I13" s="540"/>
    </row>
    <row r="14" spans="1:10" ht="12" customHeight="1" outlineLevel="4" x14ac:dyDescent="0.2">
      <c r="A14" s="620" t="s">
        <v>428</v>
      </c>
      <c r="B14" s="620"/>
      <c r="C14" s="620"/>
      <c r="D14" s="540"/>
      <c r="E14" s="540"/>
      <c r="F14" s="547">
        <v>508960.23</v>
      </c>
      <c r="G14" s="540"/>
      <c r="H14" s="540"/>
      <c r="I14" s="540"/>
    </row>
    <row r="15" spans="1:10" ht="12" customHeight="1" outlineLevel="4" x14ac:dyDescent="0.3">
      <c r="A15" s="620" t="s">
        <v>429</v>
      </c>
      <c r="B15" s="620"/>
      <c r="C15" s="620"/>
      <c r="D15" s="540"/>
      <c r="E15" s="540"/>
      <c r="F15" s="541">
        <v>40992.639999999999</v>
      </c>
      <c r="G15" s="540"/>
      <c r="H15" s="540"/>
      <c r="I15" s="540"/>
      <c r="J15" t="s">
        <v>397</v>
      </c>
    </row>
    <row r="16" spans="1:10" ht="12" customHeight="1" outlineLevel="4" x14ac:dyDescent="0.2">
      <c r="A16" s="620" t="s">
        <v>437</v>
      </c>
      <c r="B16" s="620"/>
      <c r="C16" s="620"/>
      <c r="D16" s="540"/>
      <c r="E16" s="540"/>
      <c r="F16" s="541">
        <v>8832121</v>
      </c>
      <c r="G16" s="540"/>
      <c r="H16" s="540"/>
      <c r="I16" s="540"/>
    </row>
    <row r="17" spans="1:9" ht="23.25" customHeight="1" outlineLevel="4" x14ac:dyDescent="0.2">
      <c r="A17" s="621" t="s">
        <v>438</v>
      </c>
      <c r="B17" s="621"/>
      <c r="C17" s="621"/>
      <c r="D17" s="540"/>
      <c r="E17" s="540"/>
      <c r="F17" s="541">
        <v>443645</v>
      </c>
      <c r="G17" s="540"/>
      <c r="H17" s="540"/>
      <c r="I17" s="540"/>
    </row>
    <row r="18" spans="1:9" ht="23.25" customHeight="1" outlineLevel="4" x14ac:dyDescent="0.2">
      <c r="A18" s="621" t="s">
        <v>439</v>
      </c>
      <c r="B18" s="621"/>
      <c r="C18" s="621"/>
      <c r="D18" s="540"/>
      <c r="E18" s="540"/>
      <c r="F18" s="541">
        <v>90000</v>
      </c>
      <c r="G18" s="540"/>
      <c r="H18" s="540"/>
      <c r="I18" s="540"/>
    </row>
    <row r="19" spans="1:9" ht="12" customHeight="1" outlineLevel="4" x14ac:dyDescent="0.2">
      <c r="A19" s="620" t="s">
        <v>440</v>
      </c>
      <c r="B19" s="620"/>
      <c r="C19" s="620"/>
      <c r="D19" s="540"/>
      <c r="E19" s="540"/>
      <c r="F19" s="541">
        <v>103236.28</v>
      </c>
      <c r="G19" s="540"/>
      <c r="H19" s="540"/>
      <c r="I19" s="540"/>
    </row>
    <row r="20" spans="1:9" ht="34.5" customHeight="1" outlineLevel="4" x14ac:dyDescent="0.2">
      <c r="A20" s="620" t="s">
        <v>442</v>
      </c>
      <c r="B20" s="620"/>
      <c r="C20" s="620"/>
      <c r="D20" s="540"/>
      <c r="E20" s="540"/>
      <c r="F20" s="541">
        <v>4236.87</v>
      </c>
      <c r="G20" s="540"/>
      <c r="H20" s="540"/>
      <c r="I20" s="540"/>
    </row>
    <row r="21" spans="1:9" ht="34.5" customHeight="1" outlineLevel="4" x14ac:dyDescent="0.2">
      <c r="A21" s="620" t="s">
        <v>443</v>
      </c>
      <c r="B21" s="620"/>
      <c r="C21" s="620"/>
      <c r="D21" s="540"/>
      <c r="E21" s="540"/>
      <c r="F21" s="541">
        <v>35600</v>
      </c>
      <c r="G21" s="540"/>
      <c r="H21" s="540"/>
      <c r="I21" s="540"/>
    </row>
    <row r="22" spans="1:9" ht="34.5" customHeight="1" outlineLevel="4" x14ac:dyDescent="0.2">
      <c r="A22" s="620" t="s">
        <v>444</v>
      </c>
      <c r="B22" s="620"/>
      <c r="C22" s="620"/>
      <c r="D22" s="540"/>
      <c r="E22" s="540"/>
      <c r="F22" s="541">
        <v>23470.62</v>
      </c>
      <c r="G22" s="540"/>
      <c r="H22" s="540"/>
      <c r="I22" s="540"/>
    </row>
    <row r="23" spans="1:9" ht="34.5" customHeight="1" outlineLevel="4" x14ac:dyDescent="0.2">
      <c r="A23" s="620" t="s">
        <v>445</v>
      </c>
      <c r="B23" s="620"/>
      <c r="C23" s="620"/>
      <c r="D23" s="540"/>
      <c r="E23" s="540"/>
      <c r="F23" s="541">
        <v>465928.57</v>
      </c>
      <c r="G23" s="540"/>
      <c r="H23" s="540"/>
      <c r="I23" s="540"/>
    </row>
    <row r="24" spans="1:9" ht="12" customHeight="1" outlineLevel="4" x14ac:dyDescent="0.2">
      <c r="A24" s="620" t="s">
        <v>446</v>
      </c>
      <c r="B24" s="620"/>
      <c r="C24" s="620"/>
      <c r="D24" s="540"/>
      <c r="E24" s="540"/>
      <c r="F24" s="541">
        <v>22600</v>
      </c>
      <c r="G24" s="540"/>
      <c r="H24" s="540"/>
      <c r="I24" s="540"/>
    </row>
    <row r="25" spans="1:9" ht="34.5" customHeight="1" outlineLevel="4" x14ac:dyDescent="0.2">
      <c r="A25" s="620" t="s">
        <v>17</v>
      </c>
      <c r="B25" s="620"/>
      <c r="C25" s="620"/>
      <c r="D25" s="540"/>
      <c r="E25" s="540"/>
      <c r="F25" s="541">
        <v>95439</v>
      </c>
      <c r="G25" s="540"/>
      <c r="H25" s="540"/>
      <c r="I25" s="540"/>
    </row>
    <row r="26" spans="1:9" ht="12" customHeight="1" outlineLevel="4" x14ac:dyDescent="0.2">
      <c r="A26" s="620" t="s">
        <v>447</v>
      </c>
      <c r="B26" s="620"/>
      <c r="C26" s="620"/>
      <c r="D26" s="540"/>
      <c r="E26" s="540"/>
      <c r="F26" s="541">
        <v>162755.46</v>
      </c>
      <c r="G26" s="540"/>
      <c r="H26" s="540"/>
      <c r="I26" s="540"/>
    </row>
    <row r="27" spans="1:9" ht="23.25" customHeight="1" outlineLevel="4" x14ac:dyDescent="0.2">
      <c r="A27" s="620" t="s">
        <v>450</v>
      </c>
      <c r="B27" s="620"/>
      <c r="C27" s="620"/>
      <c r="D27" s="540"/>
      <c r="E27" s="540"/>
      <c r="F27" s="541">
        <v>35070.53</v>
      </c>
      <c r="G27" s="540"/>
      <c r="H27" s="540"/>
      <c r="I27" s="540"/>
    </row>
    <row r="28" spans="1:9" ht="23.25" customHeight="1" outlineLevel="4" x14ac:dyDescent="0.2">
      <c r="A28" s="620" t="s">
        <v>454</v>
      </c>
      <c r="B28" s="620"/>
      <c r="C28" s="620"/>
      <c r="D28" s="540"/>
      <c r="E28" s="540"/>
      <c r="F28" s="541">
        <v>201322.49</v>
      </c>
      <c r="G28" s="540"/>
      <c r="H28" s="540"/>
      <c r="I28" s="540"/>
    </row>
    <row r="29" spans="1:9" ht="23.25" customHeight="1" outlineLevel="4" x14ac:dyDescent="0.2">
      <c r="A29" s="620" t="s">
        <v>455</v>
      </c>
      <c r="B29" s="620"/>
      <c r="C29" s="620"/>
      <c r="D29" s="540"/>
      <c r="E29" s="540"/>
      <c r="F29" s="541">
        <v>284559.73</v>
      </c>
      <c r="G29" s="540"/>
      <c r="H29" s="540"/>
      <c r="I29" s="540"/>
    </row>
    <row r="30" spans="1:9" ht="12" customHeight="1" outlineLevel="4" x14ac:dyDescent="0.2">
      <c r="A30" s="620" t="s">
        <v>456</v>
      </c>
      <c r="B30" s="620"/>
      <c r="C30" s="620"/>
      <c r="D30" s="540"/>
      <c r="E30" s="540"/>
      <c r="F30" s="541">
        <v>479462.24</v>
      </c>
      <c r="G30" s="540"/>
      <c r="H30" s="540"/>
      <c r="I30" s="540"/>
    </row>
    <row r="31" spans="1:9" ht="12" customHeight="1" outlineLevel="4" x14ac:dyDescent="0.2">
      <c r="A31" s="620" t="s">
        <v>457</v>
      </c>
      <c r="B31" s="620"/>
      <c r="C31" s="620"/>
      <c r="D31" s="540"/>
      <c r="E31" s="540"/>
      <c r="F31" s="541">
        <v>552150.84</v>
      </c>
      <c r="G31" s="540"/>
      <c r="H31" s="540"/>
      <c r="I31" s="540"/>
    </row>
    <row r="32" spans="1:9" ht="23.25" customHeight="1" outlineLevel="4" x14ac:dyDescent="0.2">
      <c r="A32" s="620" t="s">
        <v>458</v>
      </c>
      <c r="B32" s="620"/>
      <c r="C32" s="620"/>
      <c r="D32" s="540"/>
      <c r="E32" s="540"/>
      <c r="F32" s="541">
        <v>132214.29</v>
      </c>
      <c r="G32" s="540"/>
      <c r="H32" s="540"/>
      <c r="I32" s="540"/>
    </row>
    <row r="33" spans="1:10" ht="23.25" customHeight="1" outlineLevel="4" x14ac:dyDescent="0.2">
      <c r="A33" s="620" t="s">
        <v>460</v>
      </c>
      <c r="B33" s="620"/>
      <c r="C33" s="620"/>
      <c r="D33" s="540"/>
      <c r="E33" s="540"/>
      <c r="F33" s="541">
        <v>67485.77</v>
      </c>
      <c r="G33" s="540"/>
      <c r="H33" s="540"/>
      <c r="I33" s="540"/>
    </row>
    <row r="34" spans="1:10" ht="45.75" customHeight="1" outlineLevel="4" x14ac:dyDescent="0.2">
      <c r="A34" s="620" t="s">
        <v>486</v>
      </c>
      <c r="B34" s="620"/>
      <c r="C34" s="620"/>
      <c r="D34" s="540"/>
      <c r="E34" s="540"/>
      <c r="F34" s="541">
        <v>37500</v>
      </c>
      <c r="G34" s="540"/>
      <c r="H34" s="540"/>
      <c r="I34" s="540"/>
    </row>
    <row r="35" spans="1:10" ht="23.25" customHeight="1" outlineLevel="4" x14ac:dyDescent="0.2">
      <c r="A35" s="620" t="s">
        <v>463</v>
      </c>
      <c r="B35" s="620"/>
      <c r="C35" s="620"/>
      <c r="D35" s="540"/>
      <c r="E35" s="540"/>
      <c r="F35" s="541">
        <v>9821.43</v>
      </c>
      <c r="G35" s="540"/>
      <c r="H35" s="540"/>
      <c r="I35" s="540"/>
    </row>
    <row r="36" spans="1:10" ht="34.5" customHeight="1" outlineLevel="4" x14ac:dyDescent="0.2">
      <c r="A36" s="620" t="s">
        <v>465</v>
      </c>
      <c r="B36" s="620"/>
      <c r="C36" s="620"/>
      <c r="D36" s="540"/>
      <c r="E36" s="540"/>
      <c r="F36" s="541">
        <v>163048.22</v>
      </c>
      <c r="G36" s="540"/>
      <c r="H36" s="540"/>
      <c r="I36" s="540"/>
      <c r="J36" s="206" t="s">
        <v>635</v>
      </c>
    </row>
    <row r="37" spans="1:10" ht="34.5" customHeight="1" outlineLevel="4" x14ac:dyDescent="0.2">
      <c r="A37" s="620" t="s">
        <v>467</v>
      </c>
      <c r="B37" s="620"/>
      <c r="C37" s="620"/>
      <c r="D37" s="540"/>
      <c r="E37" s="540"/>
      <c r="F37" s="542">
        <v>160.71</v>
      </c>
      <c r="G37" s="540"/>
      <c r="H37" s="540"/>
      <c r="I37" s="540"/>
    </row>
    <row r="38" spans="1:10" ht="24.75" customHeight="1" outlineLevel="2" x14ac:dyDescent="0.2">
      <c r="A38" s="624" t="s">
        <v>523</v>
      </c>
      <c r="B38" s="624"/>
      <c r="C38" s="624"/>
      <c r="D38" s="536"/>
      <c r="E38" s="536"/>
      <c r="F38" s="537">
        <v>54414677.740000002</v>
      </c>
      <c r="G38" s="537">
        <v>54414677.740000002</v>
      </c>
      <c r="H38" s="536"/>
      <c r="I38" s="536"/>
    </row>
    <row r="39" spans="1:10" ht="23.25" customHeight="1" outlineLevel="3" x14ac:dyDescent="0.2">
      <c r="A39" s="625" t="s">
        <v>469</v>
      </c>
      <c r="B39" s="625"/>
      <c r="C39" s="625"/>
      <c r="D39" s="538"/>
      <c r="E39" s="538"/>
      <c r="F39" s="539">
        <v>54414677.740000002</v>
      </c>
      <c r="G39" s="539">
        <v>54414677.740000002</v>
      </c>
      <c r="H39" s="538"/>
      <c r="I39" s="538"/>
    </row>
    <row r="40" spans="1:10" ht="12" customHeight="1" outlineLevel="4" x14ac:dyDescent="0.2">
      <c r="A40" s="621" t="s">
        <v>421</v>
      </c>
      <c r="B40" s="621"/>
      <c r="C40" s="621"/>
      <c r="D40" s="540"/>
      <c r="E40" s="540"/>
      <c r="F40" s="540"/>
      <c r="G40" s="541">
        <v>54414677.740000002</v>
      </c>
      <c r="H40" s="540"/>
      <c r="I40" s="540"/>
    </row>
    <row r="41" spans="1:10" ht="23.25" customHeight="1" outlineLevel="4" x14ac:dyDescent="0.2">
      <c r="A41" s="620" t="s">
        <v>422</v>
      </c>
      <c r="B41" s="620"/>
      <c r="C41" s="620"/>
      <c r="D41" s="554"/>
      <c r="E41" s="554"/>
      <c r="F41" s="547">
        <v>8149.92</v>
      </c>
      <c r="G41" s="540"/>
      <c r="H41" s="540"/>
      <c r="I41" s="540"/>
    </row>
    <row r="42" spans="1:10" ht="12" customHeight="1" outlineLevel="4" x14ac:dyDescent="0.2">
      <c r="A42" s="620" t="s">
        <v>426</v>
      </c>
      <c r="B42" s="620"/>
      <c r="C42" s="620"/>
      <c r="D42" s="554"/>
      <c r="E42" s="554"/>
      <c r="F42" s="547">
        <v>5973.22</v>
      </c>
      <c r="G42" s="540"/>
      <c r="H42" s="540"/>
      <c r="I42" s="540"/>
    </row>
    <row r="43" spans="1:10" ht="12" customHeight="1" outlineLevel="4" x14ac:dyDescent="0.2">
      <c r="A43" s="620" t="s">
        <v>524</v>
      </c>
      <c r="B43" s="620"/>
      <c r="C43" s="620"/>
      <c r="D43" s="554"/>
      <c r="E43" s="554"/>
      <c r="F43" s="547">
        <v>59629.14</v>
      </c>
      <c r="G43" s="540"/>
      <c r="H43" s="540"/>
      <c r="I43" s="540"/>
    </row>
    <row r="44" spans="1:10" ht="12" customHeight="1" outlineLevel="4" x14ac:dyDescent="0.2">
      <c r="A44" s="620" t="s">
        <v>428</v>
      </c>
      <c r="B44" s="620"/>
      <c r="C44" s="620"/>
      <c r="D44" s="554"/>
      <c r="E44" s="554"/>
      <c r="F44" s="547">
        <v>508960.26</v>
      </c>
      <c r="G44" s="540"/>
      <c r="H44" s="540"/>
      <c r="I44" s="540"/>
    </row>
    <row r="45" spans="1:10" ht="12" customHeight="1" outlineLevel="4" x14ac:dyDescent="0.2">
      <c r="A45" s="621" t="s">
        <v>429</v>
      </c>
      <c r="B45" s="621"/>
      <c r="C45" s="621"/>
      <c r="D45" s="540"/>
      <c r="E45" s="540"/>
      <c r="F45" s="541">
        <v>40992.620000000003</v>
      </c>
      <c r="G45" s="540"/>
      <c r="H45" s="540"/>
      <c r="I45" s="540"/>
    </row>
    <row r="46" spans="1:10" ht="12" customHeight="1" outlineLevel="4" x14ac:dyDescent="0.2">
      <c r="A46" s="620" t="s">
        <v>437</v>
      </c>
      <c r="B46" s="620"/>
      <c r="C46" s="620"/>
      <c r="D46" s="540"/>
      <c r="E46" s="540"/>
      <c r="F46" s="547">
        <v>13961179</v>
      </c>
      <c r="G46" s="540"/>
      <c r="H46" s="540"/>
      <c r="I46" s="540"/>
    </row>
    <row r="47" spans="1:10" ht="23.25" customHeight="1" outlineLevel="4" x14ac:dyDescent="0.2">
      <c r="A47" s="621" t="s">
        <v>438</v>
      </c>
      <c r="B47" s="621"/>
      <c r="C47" s="621"/>
      <c r="D47" s="540"/>
      <c r="E47" s="540"/>
      <c r="F47" s="541">
        <v>722871</v>
      </c>
      <c r="G47" s="540"/>
      <c r="H47" s="540"/>
      <c r="I47" s="540"/>
    </row>
    <row r="48" spans="1:10" ht="12" customHeight="1" outlineLevel="4" x14ac:dyDescent="0.2">
      <c r="A48" s="620" t="s">
        <v>440</v>
      </c>
      <c r="B48" s="620"/>
      <c r="C48" s="620"/>
      <c r="D48" s="554"/>
      <c r="E48" s="554"/>
      <c r="F48" s="547">
        <v>647230.23</v>
      </c>
      <c r="G48" s="540"/>
      <c r="H48" s="540"/>
      <c r="I48" s="540"/>
    </row>
    <row r="49" spans="1:9" ht="34.5" customHeight="1" outlineLevel="4" x14ac:dyDescent="0.2">
      <c r="A49" s="620" t="s">
        <v>442</v>
      </c>
      <c r="B49" s="620"/>
      <c r="C49" s="620"/>
      <c r="D49" s="554"/>
      <c r="E49" s="554"/>
      <c r="F49" s="547">
        <v>115367.01</v>
      </c>
      <c r="G49" s="540"/>
      <c r="H49" s="540"/>
      <c r="I49" s="540"/>
    </row>
    <row r="50" spans="1:9" ht="34.5" customHeight="1" outlineLevel="4" x14ac:dyDescent="0.2">
      <c r="A50" s="620" t="s">
        <v>443</v>
      </c>
      <c r="B50" s="620"/>
      <c r="C50" s="620"/>
      <c r="D50" s="554"/>
      <c r="E50" s="554"/>
      <c r="F50" s="547">
        <v>21000</v>
      </c>
      <c r="G50" s="540"/>
      <c r="H50" s="540"/>
      <c r="I50" s="540"/>
    </row>
    <row r="51" spans="1:9" ht="34.5" customHeight="1" outlineLevel="4" x14ac:dyDescent="0.2">
      <c r="A51" s="620" t="s">
        <v>444</v>
      </c>
      <c r="B51" s="620"/>
      <c r="C51" s="620"/>
      <c r="D51" s="554"/>
      <c r="E51" s="554"/>
      <c r="F51" s="547">
        <v>30183.360000000001</v>
      </c>
      <c r="G51" s="540"/>
      <c r="H51" s="540"/>
      <c r="I51" s="540"/>
    </row>
    <row r="52" spans="1:9" ht="34.5" customHeight="1" outlineLevel="4" x14ac:dyDescent="0.2">
      <c r="A52" s="620" t="s">
        <v>445</v>
      </c>
      <c r="B52" s="620"/>
      <c r="C52" s="620"/>
      <c r="D52" s="554"/>
      <c r="E52" s="554"/>
      <c r="F52" s="547">
        <v>39300</v>
      </c>
      <c r="G52" s="540"/>
      <c r="H52" s="540"/>
      <c r="I52" s="540"/>
    </row>
    <row r="53" spans="1:9" ht="12" customHeight="1" outlineLevel="4" x14ac:dyDescent="0.2">
      <c r="A53" s="620" t="s">
        <v>446</v>
      </c>
      <c r="B53" s="620"/>
      <c r="C53" s="620"/>
      <c r="D53" s="554"/>
      <c r="E53" s="554"/>
      <c r="F53" s="547">
        <v>11400</v>
      </c>
      <c r="G53" s="540"/>
      <c r="H53" s="540"/>
      <c r="I53" s="540"/>
    </row>
    <row r="54" spans="1:9" ht="34.5" customHeight="1" outlineLevel="4" x14ac:dyDescent="0.2">
      <c r="A54" s="620" t="s">
        <v>17</v>
      </c>
      <c r="B54" s="620"/>
      <c r="C54" s="620"/>
      <c r="D54" s="554"/>
      <c r="E54" s="554"/>
      <c r="F54" s="547">
        <v>156656</v>
      </c>
      <c r="G54" s="540"/>
      <c r="H54" s="540"/>
      <c r="I54" s="540"/>
    </row>
    <row r="55" spans="1:9" ht="12" customHeight="1" outlineLevel="4" x14ac:dyDescent="0.2">
      <c r="A55" s="620" t="s">
        <v>447</v>
      </c>
      <c r="B55" s="620"/>
      <c r="C55" s="620"/>
      <c r="D55" s="554"/>
      <c r="E55" s="554"/>
      <c r="F55" s="547">
        <v>293506.92</v>
      </c>
      <c r="G55" s="540"/>
      <c r="H55" s="540"/>
      <c r="I55" s="540"/>
    </row>
    <row r="56" spans="1:9" ht="12" customHeight="1" outlineLevel="4" x14ac:dyDescent="0.2">
      <c r="A56" s="620" t="s">
        <v>490</v>
      </c>
      <c r="B56" s="620"/>
      <c r="C56" s="620"/>
      <c r="D56" s="554"/>
      <c r="E56" s="554"/>
      <c r="F56" s="547">
        <v>8080.36</v>
      </c>
      <c r="G56" s="540"/>
      <c r="H56" s="540"/>
      <c r="I56" s="540"/>
    </row>
    <row r="57" spans="1:9" ht="23.25" customHeight="1" outlineLevel="4" x14ac:dyDescent="0.2">
      <c r="A57" s="620" t="s">
        <v>450</v>
      </c>
      <c r="B57" s="620"/>
      <c r="C57" s="620"/>
      <c r="D57" s="554"/>
      <c r="E57" s="554"/>
      <c r="F57" s="547">
        <v>45453.46</v>
      </c>
      <c r="G57" s="540"/>
      <c r="H57" s="540"/>
      <c r="I57" s="540"/>
    </row>
    <row r="58" spans="1:9" ht="23.25" customHeight="1" outlineLevel="4" x14ac:dyDescent="0.2">
      <c r="A58" s="620" t="s">
        <v>453</v>
      </c>
      <c r="B58" s="620"/>
      <c r="C58" s="620"/>
      <c r="D58" s="554"/>
      <c r="E58" s="554"/>
      <c r="F58" s="547">
        <v>10525764</v>
      </c>
      <c r="G58" s="540"/>
      <c r="H58" s="540"/>
      <c r="I58" s="540"/>
    </row>
    <row r="59" spans="1:9" ht="23.25" customHeight="1" outlineLevel="4" x14ac:dyDescent="0.2">
      <c r="A59" s="620" t="s">
        <v>454</v>
      </c>
      <c r="B59" s="620"/>
      <c r="C59" s="620"/>
      <c r="D59" s="554"/>
      <c r="E59" s="554"/>
      <c r="F59" s="547">
        <v>24764372.559999999</v>
      </c>
      <c r="G59" s="540"/>
      <c r="H59" s="540"/>
      <c r="I59" s="540"/>
    </row>
    <row r="60" spans="1:9" ht="23.25" customHeight="1" outlineLevel="4" x14ac:dyDescent="0.2">
      <c r="A60" s="620" t="s">
        <v>455</v>
      </c>
      <c r="B60" s="620"/>
      <c r="C60" s="620"/>
      <c r="D60" s="554"/>
      <c r="E60" s="554"/>
      <c r="F60" s="547">
        <v>446480.82</v>
      </c>
      <c r="G60" s="540"/>
      <c r="H60" s="540"/>
      <c r="I60" s="540"/>
    </row>
    <row r="61" spans="1:9" ht="12" customHeight="1" outlineLevel="4" x14ac:dyDescent="0.2">
      <c r="A61" s="620" t="s">
        <v>456</v>
      </c>
      <c r="B61" s="620"/>
      <c r="C61" s="620"/>
      <c r="D61" s="554"/>
      <c r="E61" s="554"/>
      <c r="F61" s="547">
        <v>750528.38</v>
      </c>
      <c r="G61" s="540"/>
      <c r="H61" s="540"/>
      <c r="I61" s="540"/>
    </row>
    <row r="62" spans="1:9" ht="12" customHeight="1" outlineLevel="4" x14ac:dyDescent="0.2">
      <c r="A62" s="620" t="s">
        <v>457</v>
      </c>
      <c r="B62" s="620"/>
      <c r="C62" s="620"/>
      <c r="D62" s="554"/>
      <c r="E62" s="554"/>
      <c r="F62" s="547">
        <v>633111.75</v>
      </c>
      <c r="G62" s="540"/>
      <c r="H62" s="540"/>
      <c r="I62" s="540"/>
    </row>
    <row r="63" spans="1:9" ht="23.25" customHeight="1" outlineLevel="4" x14ac:dyDescent="0.2">
      <c r="A63" s="620" t="s">
        <v>458</v>
      </c>
      <c r="B63" s="620"/>
      <c r="C63" s="620"/>
      <c r="D63" s="554"/>
      <c r="E63" s="554"/>
      <c r="F63" s="547">
        <v>217178.58</v>
      </c>
      <c r="G63" s="540"/>
      <c r="H63" s="540"/>
      <c r="I63" s="540"/>
    </row>
    <row r="64" spans="1:9" ht="23.25" customHeight="1" outlineLevel="4" x14ac:dyDescent="0.2">
      <c r="A64" s="620" t="s">
        <v>460</v>
      </c>
      <c r="B64" s="620"/>
      <c r="C64" s="620"/>
      <c r="D64" s="554"/>
      <c r="E64" s="554"/>
      <c r="F64" s="547">
        <v>165469.16</v>
      </c>
      <c r="G64" s="540"/>
      <c r="H64" s="540"/>
      <c r="I64" s="540"/>
    </row>
    <row r="65" spans="1:9" ht="12" customHeight="1" outlineLevel="4" x14ac:dyDescent="0.2">
      <c r="A65" s="620" t="s">
        <v>462</v>
      </c>
      <c r="B65" s="620"/>
      <c r="C65" s="620"/>
      <c r="D65" s="554"/>
      <c r="E65" s="554"/>
      <c r="F65" s="547">
        <v>231112.31</v>
      </c>
      <c r="G65" s="540"/>
      <c r="H65" s="540"/>
      <c r="I65" s="540"/>
    </row>
    <row r="66" spans="1:9" ht="34.5" customHeight="1" outlineLevel="4" x14ac:dyDescent="0.2">
      <c r="A66" s="621" t="s">
        <v>465</v>
      </c>
      <c r="B66" s="621"/>
      <c r="C66" s="621"/>
      <c r="D66" s="540"/>
      <c r="E66" s="540"/>
      <c r="F66" s="541">
        <v>4446.43</v>
      </c>
      <c r="G66" s="540"/>
      <c r="H66" s="540"/>
      <c r="I66" s="540"/>
    </row>
    <row r="67" spans="1:9" ht="34.5" customHeight="1" outlineLevel="4" x14ac:dyDescent="0.2">
      <c r="A67" s="620" t="s">
        <v>467</v>
      </c>
      <c r="B67" s="620"/>
      <c r="C67" s="620"/>
      <c r="D67" s="554"/>
      <c r="E67" s="554"/>
      <c r="F67" s="556">
        <v>281.25</v>
      </c>
      <c r="G67" s="540"/>
      <c r="H67" s="540"/>
      <c r="I67" s="540"/>
    </row>
    <row r="68" spans="1:9" ht="24.75" customHeight="1" outlineLevel="2" x14ac:dyDescent="0.2">
      <c r="A68" s="623" t="s">
        <v>525</v>
      </c>
      <c r="B68" s="623"/>
      <c r="C68" s="623"/>
      <c r="D68" s="536"/>
      <c r="E68" s="536"/>
      <c r="F68" s="537">
        <v>10394267.08</v>
      </c>
      <c r="G68" s="537">
        <v>10394267.08</v>
      </c>
      <c r="H68" s="536"/>
      <c r="I68" s="536"/>
    </row>
    <row r="69" spans="1:9" ht="34.5" customHeight="1" outlineLevel="3" x14ac:dyDescent="0.2">
      <c r="A69" s="622" t="s">
        <v>420</v>
      </c>
      <c r="B69" s="622"/>
      <c r="C69" s="622"/>
      <c r="D69" s="538"/>
      <c r="E69" s="538"/>
      <c r="F69" s="539">
        <v>10394267.08</v>
      </c>
      <c r="G69" s="539">
        <v>10394267.08</v>
      </c>
      <c r="H69" s="538"/>
      <c r="I69" s="538"/>
    </row>
    <row r="70" spans="1:9" ht="12" customHeight="1" outlineLevel="4" x14ac:dyDescent="0.2">
      <c r="A70" s="621" t="s">
        <v>421</v>
      </c>
      <c r="B70" s="621"/>
      <c r="C70" s="621"/>
      <c r="D70" s="540"/>
      <c r="E70" s="540"/>
      <c r="F70" s="540"/>
      <c r="G70" s="541">
        <v>10394267.08</v>
      </c>
      <c r="H70" s="540"/>
      <c r="I70" s="540"/>
    </row>
    <row r="71" spans="1:9" ht="12" customHeight="1" outlineLevel="4" x14ac:dyDescent="0.2">
      <c r="A71" s="621" t="s">
        <v>524</v>
      </c>
      <c r="B71" s="621"/>
      <c r="C71" s="621"/>
      <c r="D71" s="540"/>
      <c r="E71" s="540"/>
      <c r="F71" s="541">
        <v>4651.4399999999996</v>
      </c>
      <c r="G71" s="540"/>
      <c r="H71" s="540"/>
      <c r="I71" s="540"/>
    </row>
    <row r="72" spans="1:9" ht="12" customHeight="1" outlineLevel="4" x14ac:dyDescent="0.2">
      <c r="A72" s="620" t="s">
        <v>427</v>
      </c>
      <c r="B72" s="620"/>
      <c r="C72" s="620"/>
      <c r="D72" s="554"/>
      <c r="E72" s="554"/>
      <c r="F72" s="547">
        <v>5059.33</v>
      </c>
      <c r="G72" s="540"/>
      <c r="H72" s="540"/>
      <c r="I72" s="540"/>
    </row>
    <row r="73" spans="1:9" ht="12" customHeight="1" outlineLevel="4" x14ac:dyDescent="0.2">
      <c r="A73" s="620" t="s">
        <v>428</v>
      </c>
      <c r="B73" s="620"/>
      <c r="C73" s="620"/>
      <c r="D73" s="554"/>
      <c r="E73" s="554"/>
      <c r="F73" s="547">
        <v>508960.24</v>
      </c>
      <c r="G73" s="540"/>
      <c r="H73" s="540"/>
      <c r="I73" s="540"/>
    </row>
    <row r="74" spans="1:9" ht="12" customHeight="1" outlineLevel="4" x14ac:dyDescent="0.2">
      <c r="A74" s="621" t="s">
        <v>429</v>
      </c>
      <c r="B74" s="621"/>
      <c r="C74" s="621"/>
      <c r="D74" s="540"/>
      <c r="E74" s="540"/>
      <c r="F74" s="541">
        <v>40992.639999999999</v>
      </c>
      <c r="G74" s="540"/>
      <c r="H74" s="540"/>
      <c r="I74" s="540"/>
    </row>
    <row r="75" spans="1:9" ht="12" customHeight="1" outlineLevel="4" x14ac:dyDescent="0.2">
      <c r="A75" s="620" t="s">
        <v>437</v>
      </c>
      <c r="B75" s="620"/>
      <c r="C75" s="620"/>
      <c r="D75" s="540"/>
      <c r="E75" s="540"/>
      <c r="F75" s="541">
        <v>6966936</v>
      </c>
      <c r="G75" s="540"/>
      <c r="H75" s="540"/>
      <c r="I75" s="540"/>
    </row>
    <row r="76" spans="1:9" ht="23.25" customHeight="1" outlineLevel="4" x14ac:dyDescent="0.2">
      <c r="A76" s="621" t="s">
        <v>438</v>
      </c>
      <c r="B76" s="621"/>
      <c r="C76" s="621"/>
      <c r="D76" s="540"/>
      <c r="E76" s="540"/>
      <c r="F76" s="541">
        <v>371935</v>
      </c>
      <c r="G76" s="540"/>
      <c r="H76" s="540"/>
      <c r="I76" s="540"/>
    </row>
    <row r="77" spans="1:9" ht="23.25" customHeight="1" outlineLevel="4" x14ac:dyDescent="0.2">
      <c r="A77" s="621" t="s">
        <v>439</v>
      </c>
      <c r="B77" s="621"/>
      <c r="C77" s="621"/>
      <c r="D77" s="540"/>
      <c r="E77" s="540"/>
      <c r="F77" s="541">
        <v>30000</v>
      </c>
      <c r="G77" s="540"/>
      <c r="H77" s="540"/>
      <c r="I77" s="540"/>
    </row>
    <row r="78" spans="1:9" ht="12" customHeight="1" outlineLevel="4" x14ac:dyDescent="0.2">
      <c r="A78" s="620" t="s">
        <v>440</v>
      </c>
      <c r="B78" s="620"/>
      <c r="C78" s="620"/>
      <c r="D78" s="554"/>
      <c r="E78" s="554"/>
      <c r="F78" s="547">
        <v>20951.3</v>
      </c>
      <c r="G78" s="540"/>
      <c r="H78" s="540"/>
      <c r="I78" s="540"/>
    </row>
    <row r="79" spans="1:9" ht="12" customHeight="1" outlineLevel="4" x14ac:dyDescent="0.2">
      <c r="A79" s="620" t="s">
        <v>441</v>
      </c>
      <c r="B79" s="620"/>
      <c r="C79" s="620"/>
      <c r="D79" s="554"/>
      <c r="E79" s="554"/>
      <c r="F79" s="556">
        <v>140.18</v>
      </c>
      <c r="G79" s="540"/>
      <c r="H79" s="540"/>
      <c r="I79" s="540"/>
    </row>
    <row r="80" spans="1:9" ht="34.5" customHeight="1" outlineLevel="4" x14ac:dyDescent="0.2">
      <c r="A80" s="620" t="s">
        <v>442</v>
      </c>
      <c r="B80" s="620"/>
      <c r="C80" s="620"/>
      <c r="D80" s="554"/>
      <c r="E80" s="554"/>
      <c r="F80" s="547">
        <v>13217.14</v>
      </c>
      <c r="G80" s="540"/>
      <c r="H80" s="540"/>
      <c r="I80" s="540"/>
    </row>
    <row r="81" spans="1:9" ht="34.5" customHeight="1" outlineLevel="4" x14ac:dyDescent="0.2">
      <c r="A81" s="620" t="s">
        <v>443</v>
      </c>
      <c r="B81" s="620"/>
      <c r="C81" s="620"/>
      <c r="D81" s="554"/>
      <c r="E81" s="554"/>
      <c r="F81" s="547">
        <v>35600</v>
      </c>
      <c r="G81" s="540"/>
      <c r="H81" s="540"/>
      <c r="I81" s="540"/>
    </row>
    <row r="82" spans="1:9" ht="34.5" customHeight="1" outlineLevel="4" x14ac:dyDescent="0.2">
      <c r="A82" s="620" t="s">
        <v>444</v>
      </c>
      <c r="B82" s="620"/>
      <c r="C82" s="620"/>
      <c r="D82" s="554"/>
      <c r="E82" s="554"/>
      <c r="F82" s="547">
        <v>26852.880000000001</v>
      </c>
      <c r="G82" s="540"/>
      <c r="H82" s="540"/>
      <c r="I82" s="540"/>
    </row>
    <row r="83" spans="1:9" ht="34.5" customHeight="1" outlineLevel="4" x14ac:dyDescent="0.2">
      <c r="A83" s="620" t="s">
        <v>445</v>
      </c>
      <c r="B83" s="620"/>
      <c r="C83" s="620"/>
      <c r="D83" s="554"/>
      <c r="E83" s="554"/>
      <c r="F83" s="547">
        <v>104000</v>
      </c>
      <c r="G83" s="540"/>
      <c r="H83" s="540"/>
      <c r="I83" s="540"/>
    </row>
    <row r="84" spans="1:9" ht="12" customHeight="1" outlineLevel="4" x14ac:dyDescent="0.2">
      <c r="A84" s="620" t="s">
        <v>447</v>
      </c>
      <c r="B84" s="620"/>
      <c r="C84" s="620"/>
      <c r="D84" s="554"/>
      <c r="E84" s="554"/>
      <c r="F84" s="547">
        <v>108814</v>
      </c>
      <c r="G84" s="540"/>
      <c r="H84" s="540"/>
      <c r="I84" s="540"/>
    </row>
    <row r="85" spans="1:9" ht="23.25" customHeight="1" outlineLevel="4" x14ac:dyDescent="0.2">
      <c r="A85" s="620" t="s">
        <v>450</v>
      </c>
      <c r="B85" s="620"/>
      <c r="C85" s="620"/>
      <c r="D85" s="554"/>
      <c r="E85" s="554"/>
      <c r="F85" s="547">
        <v>29505.94</v>
      </c>
      <c r="G85" s="540"/>
      <c r="H85" s="540"/>
      <c r="I85" s="540"/>
    </row>
    <row r="86" spans="1:9" ht="23.25" customHeight="1" outlineLevel="4" x14ac:dyDescent="0.2">
      <c r="A86" s="620" t="s">
        <v>454</v>
      </c>
      <c r="B86" s="620"/>
      <c r="C86" s="620"/>
      <c r="D86" s="540"/>
      <c r="E86" s="540"/>
      <c r="F86" s="547">
        <v>258081.23</v>
      </c>
      <c r="G86" s="540"/>
      <c r="H86" s="540"/>
      <c r="I86" s="540"/>
    </row>
    <row r="87" spans="1:9" ht="23.25" customHeight="1" outlineLevel="4" x14ac:dyDescent="0.2">
      <c r="A87" s="620" t="s">
        <v>455</v>
      </c>
      <c r="B87" s="620"/>
      <c r="C87" s="620"/>
      <c r="D87" s="540"/>
      <c r="E87" s="540"/>
      <c r="F87" s="547">
        <v>162741</v>
      </c>
      <c r="G87" s="540"/>
      <c r="H87" s="540"/>
      <c r="I87" s="540"/>
    </row>
    <row r="88" spans="1:9" ht="12" customHeight="1" outlineLevel="4" x14ac:dyDescent="0.2">
      <c r="A88" s="620" t="s">
        <v>456</v>
      </c>
      <c r="B88" s="620"/>
      <c r="C88" s="620"/>
      <c r="D88" s="540"/>
      <c r="E88" s="540"/>
      <c r="F88" s="547">
        <v>446335</v>
      </c>
      <c r="G88" s="540"/>
      <c r="H88" s="540"/>
      <c r="I88" s="540"/>
    </row>
    <row r="89" spans="1:9" ht="12" customHeight="1" outlineLevel="4" x14ac:dyDescent="0.2">
      <c r="A89" s="620" t="s">
        <v>457</v>
      </c>
      <c r="B89" s="620"/>
      <c r="C89" s="620"/>
      <c r="D89" s="554"/>
      <c r="E89" s="554"/>
      <c r="F89" s="547">
        <v>412439.34</v>
      </c>
      <c r="G89" s="540"/>
      <c r="H89" s="540"/>
      <c r="I89" s="540"/>
    </row>
    <row r="90" spans="1:9" ht="23.25" customHeight="1" outlineLevel="4" x14ac:dyDescent="0.2">
      <c r="A90" s="620" t="s">
        <v>458</v>
      </c>
      <c r="B90" s="620"/>
      <c r="C90" s="620"/>
      <c r="D90" s="554"/>
      <c r="E90" s="554"/>
      <c r="F90" s="547">
        <v>106500</v>
      </c>
      <c r="G90" s="540"/>
      <c r="H90" s="540"/>
      <c r="I90" s="540"/>
    </row>
    <row r="91" spans="1:9" ht="23.25" customHeight="1" outlineLevel="4" x14ac:dyDescent="0.2">
      <c r="A91" s="620" t="s">
        <v>460</v>
      </c>
      <c r="B91" s="620"/>
      <c r="C91" s="620"/>
      <c r="D91" s="554"/>
      <c r="E91" s="554"/>
      <c r="F91" s="547">
        <v>82193.759999999995</v>
      </c>
      <c r="G91" s="540"/>
      <c r="H91" s="540"/>
      <c r="I91" s="540"/>
    </row>
    <row r="92" spans="1:9" ht="12" customHeight="1" outlineLevel="4" x14ac:dyDescent="0.2">
      <c r="A92" s="620" t="s">
        <v>462</v>
      </c>
      <c r="B92" s="620"/>
      <c r="C92" s="620"/>
      <c r="D92" s="554"/>
      <c r="E92" s="554"/>
      <c r="F92" s="547">
        <v>20495.54</v>
      </c>
      <c r="G92" s="540"/>
      <c r="H92" s="540"/>
      <c r="I92" s="540"/>
    </row>
    <row r="93" spans="1:9" ht="34.5" customHeight="1" outlineLevel="4" x14ac:dyDescent="0.2">
      <c r="A93" s="620" t="s">
        <v>465</v>
      </c>
      <c r="B93" s="620"/>
      <c r="C93" s="620"/>
      <c r="D93" s="554"/>
      <c r="E93" s="554"/>
      <c r="F93" s="547">
        <v>637865.12</v>
      </c>
      <c r="G93" s="540"/>
      <c r="H93" s="540"/>
      <c r="I93" s="540"/>
    </row>
  </sheetData>
  <mergeCells count="96">
    <mergeCell ref="A9:C9"/>
    <mergeCell ref="A4:C4"/>
    <mergeCell ref="D4:D7"/>
    <mergeCell ref="E4:E7"/>
    <mergeCell ref="F4:F7"/>
    <mergeCell ref="I4:I7"/>
    <mergeCell ref="A5:C5"/>
    <mergeCell ref="A6:C6"/>
    <mergeCell ref="A7:C7"/>
    <mergeCell ref="A8:C8"/>
    <mergeCell ref="G4:G7"/>
    <mergeCell ref="H4:H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3"/>
  <sheetViews>
    <sheetView workbookViewId="0">
      <selection activeCell="D11" sqref="D11"/>
    </sheetView>
  </sheetViews>
  <sheetFormatPr defaultRowHeight="14.4" x14ac:dyDescent="0.3"/>
  <cols>
    <col min="1" max="1" width="26.44140625" customWidth="1"/>
    <col min="4" max="4" width="18" customWidth="1"/>
    <col min="5" max="5" width="16.6640625" customWidth="1"/>
    <col min="6" max="6" width="19.44140625" customWidth="1"/>
    <col min="7" max="7" width="22.44140625" customWidth="1"/>
    <col min="8" max="8" width="14" customWidth="1"/>
    <col min="9" max="9" width="13.44140625" customWidth="1"/>
    <col min="10" max="10" width="13.109375" customWidth="1"/>
  </cols>
  <sheetData>
    <row r="1" spans="1:10" ht="15" customHeight="1" x14ac:dyDescent="0.3">
      <c r="A1" s="487" t="s">
        <v>411</v>
      </c>
      <c r="B1" s="638" t="s">
        <v>497</v>
      </c>
      <c r="C1" s="638"/>
      <c r="D1" s="638" t="s">
        <v>412</v>
      </c>
      <c r="E1" s="638"/>
    </row>
    <row r="2" spans="1:10" ht="25.5" customHeight="1" x14ac:dyDescent="0.3">
      <c r="A2" s="487" t="s">
        <v>413</v>
      </c>
      <c r="B2" s="639" t="s">
        <v>414</v>
      </c>
      <c r="C2" s="639" t="s">
        <v>499</v>
      </c>
      <c r="D2" s="639" t="s">
        <v>414</v>
      </c>
      <c r="E2" s="639" t="s">
        <v>499</v>
      </c>
      <c r="F2" s="610" t="s">
        <v>354</v>
      </c>
      <c r="G2" s="610" t="s">
        <v>356</v>
      </c>
      <c r="H2" s="634" t="s">
        <v>631</v>
      </c>
      <c r="I2" s="636" t="s">
        <v>357</v>
      </c>
      <c r="J2" s="636" t="s">
        <v>632</v>
      </c>
    </row>
    <row r="3" spans="1:10" ht="39" customHeight="1" x14ac:dyDescent="0.3">
      <c r="A3" s="487" t="s">
        <v>417</v>
      </c>
      <c r="B3" s="640"/>
      <c r="C3" s="640"/>
      <c r="D3" s="640"/>
      <c r="E3" s="640"/>
      <c r="F3" s="610"/>
      <c r="G3" s="610"/>
      <c r="H3" s="635"/>
      <c r="I3" s="637"/>
      <c r="J3" s="637"/>
    </row>
    <row r="4" spans="1:10" ht="25.5" customHeight="1" x14ac:dyDescent="0.3">
      <c r="A4" s="487" t="s">
        <v>526</v>
      </c>
      <c r="B4" s="640"/>
      <c r="C4" s="640"/>
      <c r="D4" s="640"/>
      <c r="E4" s="640"/>
      <c r="F4" s="273">
        <v>7.0999999999999994E-2</v>
      </c>
      <c r="G4" s="273">
        <v>4.2000000000000003E-2</v>
      </c>
      <c r="H4" s="273">
        <v>0.14399999999999999</v>
      </c>
      <c r="I4" s="273">
        <v>0.122</v>
      </c>
      <c r="J4" s="273">
        <v>0.621</v>
      </c>
    </row>
    <row r="5" spans="1:10" ht="25.5" customHeight="1" x14ac:dyDescent="0.3">
      <c r="A5" s="487" t="s">
        <v>415</v>
      </c>
      <c r="B5" s="641"/>
      <c r="C5" s="641"/>
      <c r="D5" s="641"/>
      <c r="E5" s="641"/>
    </row>
    <row r="6" spans="1:10" ht="15.6" x14ac:dyDescent="0.3">
      <c r="A6" s="488">
        <v>7310</v>
      </c>
      <c r="B6" s="489"/>
      <c r="C6" s="489"/>
      <c r="D6" s="490">
        <v>303913.12</v>
      </c>
      <c r="E6" s="490">
        <v>303913.12</v>
      </c>
      <c r="F6" s="278">
        <v>21577.831519999996</v>
      </c>
      <c r="G6" s="278">
        <v>12764.351040000001</v>
      </c>
      <c r="H6" s="278">
        <f>E6*H4</f>
        <v>43763.489279999994</v>
      </c>
      <c r="I6" s="278">
        <f>E6*I4</f>
        <v>37077.40064</v>
      </c>
      <c r="J6" s="278">
        <f>E6*J4</f>
        <v>188730.04751999999</v>
      </c>
    </row>
    <row r="7" spans="1:10" ht="49.2" customHeight="1" x14ac:dyDescent="0.3">
      <c r="A7" s="491" t="s">
        <v>418</v>
      </c>
      <c r="B7" s="492"/>
      <c r="C7" s="492"/>
      <c r="D7" s="493">
        <v>303913.12</v>
      </c>
      <c r="E7" s="493">
        <v>303913.12</v>
      </c>
    </row>
    <row r="8" spans="1:10" ht="21" customHeight="1" x14ac:dyDescent="0.3">
      <c r="A8" s="494" t="s">
        <v>421</v>
      </c>
      <c r="B8" s="495"/>
      <c r="C8" s="495"/>
      <c r="D8" s="495"/>
      <c r="E8" s="496">
        <v>151956.56</v>
      </c>
    </row>
    <row r="9" spans="1:10" ht="21" customHeight="1" x14ac:dyDescent="0.3">
      <c r="A9" s="497" t="s">
        <v>421</v>
      </c>
      <c r="B9" s="498"/>
      <c r="C9" s="498"/>
      <c r="D9" s="498"/>
      <c r="E9" s="499">
        <v>151956.56</v>
      </c>
    </row>
    <row r="10" spans="1:10" ht="21" customHeight="1" x14ac:dyDescent="0.3">
      <c r="A10" s="500" t="s">
        <v>421</v>
      </c>
      <c r="B10" s="501"/>
      <c r="C10" s="501"/>
      <c r="D10" s="501"/>
      <c r="E10" s="502">
        <v>151956.56</v>
      </c>
    </row>
    <row r="11" spans="1:10" ht="45.6" customHeight="1" x14ac:dyDescent="0.3">
      <c r="A11" s="494" t="s">
        <v>527</v>
      </c>
      <c r="B11" s="495"/>
      <c r="C11" s="495"/>
      <c r="D11" s="496">
        <v>303913.12</v>
      </c>
      <c r="E11" s="496">
        <v>151956.56</v>
      </c>
    </row>
    <row r="12" spans="1:10" ht="39" customHeight="1" x14ac:dyDescent="0.3">
      <c r="A12" s="497" t="s">
        <v>528</v>
      </c>
      <c r="B12" s="498"/>
      <c r="C12" s="498"/>
      <c r="D12" s="499">
        <v>303913.12</v>
      </c>
      <c r="E12" s="499">
        <v>151956.56</v>
      </c>
    </row>
    <row r="13" spans="1:10" ht="21" customHeight="1" x14ac:dyDescent="0.3">
      <c r="A13" s="500" t="s">
        <v>360</v>
      </c>
      <c r="B13" s="501"/>
      <c r="C13" s="501"/>
      <c r="D13" s="502">
        <v>303913.12</v>
      </c>
      <c r="E13" s="502">
        <v>151956.56</v>
      </c>
    </row>
  </sheetData>
  <mergeCells count="11">
    <mergeCell ref="D1:E1"/>
    <mergeCell ref="B2:B5"/>
    <mergeCell ref="C2:C5"/>
    <mergeCell ref="D2:D5"/>
    <mergeCell ref="E2:E5"/>
    <mergeCell ref="B1:C1"/>
    <mergeCell ref="H2:H3"/>
    <mergeCell ref="I2:I3"/>
    <mergeCell ref="J2:J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U84"/>
  <sheetViews>
    <sheetView zoomScale="80" zoomScaleNormal="80" workbookViewId="0">
      <selection activeCell="D6" sqref="D6"/>
    </sheetView>
  </sheetViews>
  <sheetFormatPr defaultColWidth="9.33203125" defaultRowHeight="15.6" x14ac:dyDescent="0.3"/>
  <cols>
    <col min="1" max="1" width="6.33203125" style="12" bestFit="1" customWidth="1"/>
    <col min="2" max="2" width="47.5546875" style="2" customWidth="1"/>
    <col min="3" max="3" width="13.6640625" style="2" customWidth="1"/>
    <col min="4" max="4" width="14.6640625" style="2" customWidth="1"/>
    <col min="5" max="5" width="18.109375" style="2" hidden="1" customWidth="1"/>
    <col min="6" max="6" width="19.33203125" style="2" hidden="1" customWidth="1"/>
    <col min="7" max="7" width="16.33203125" style="2" hidden="1" customWidth="1"/>
    <col min="8" max="8" width="16.5546875" style="31" hidden="1" customWidth="1"/>
    <col min="9" max="9" width="13.6640625" style="1" hidden="1" customWidth="1"/>
    <col min="10" max="10" width="12.6640625" style="1" hidden="1" customWidth="1"/>
    <col min="11" max="11" width="11.6640625" style="1" hidden="1" customWidth="1"/>
    <col min="12" max="13" width="12.6640625" style="1" hidden="1" customWidth="1"/>
    <col min="14" max="14" width="34.33203125" style="1" hidden="1" customWidth="1"/>
    <col min="15" max="15" width="15.6640625" style="1" hidden="1" customWidth="1"/>
    <col min="16" max="16" width="14.5546875" style="1" hidden="1" customWidth="1"/>
    <col min="17" max="17" width="16.33203125" style="2" customWidth="1"/>
    <col min="18" max="18" width="15.6640625" style="1" customWidth="1"/>
    <col min="19" max="19" width="17.5546875" style="1" customWidth="1"/>
    <col min="20" max="20" width="9.33203125" style="1"/>
    <col min="21" max="21" width="9.88671875" style="1" bestFit="1" customWidth="1"/>
    <col min="22" max="16384" width="9.33203125" style="1"/>
  </cols>
  <sheetData>
    <row r="1" spans="1:19" x14ac:dyDescent="0.3">
      <c r="A1" s="578" t="s">
        <v>408</v>
      </c>
      <c r="B1" s="578"/>
      <c r="C1" s="578"/>
      <c r="D1" s="578"/>
      <c r="E1" s="578"/>
      <c r="F1" s="578"/>
      <c r="G1" s="578"/>
      <c r="H1" s="439"/>
      <c r="I1" s="440"/>
      <c r="J1" s="440"/>
      <c r="Q1" s="1"/>
    </row>
    <row r="2" spans="1:19" ht="15.6" customHeight="1" x14ac:dyDescent="0.3">
      <c r="A2" s="578" t="s">
        <v>628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</row>
    <row r="3" spans="1:19" s="15" customFormat="1" ht="10.199999999999999" x14ac:dyDescent="0.2">
      <c r="A3" s="40"/>
      <c r="B3" s="41"/>
      <c r="C3" s="41"/>
      <c r="D3" s="41"/>
      <c r="E3" s="41"/>
      <c r="F3" s="41"/>
      <c r="G3" s="41"/>
      <c r="H3" s="42"/>
      <c r="Q3" s="41"/>
    </row>
    <row r="4" spans="1:19" s="3" customFormat="1" ht="120.75" customHeight="1" x14ac:dyDescent="0.3">
      <c r="A4" s="58" t="s">
        <v>0</v>
      </c>
      <c r="B4" s="28" t="s">
        <v>1</v>
      </c>
      <c r="C4" s="28" t="s">
        <v>2</v>
      </c>
      <c r="D4" s="428" t="s">
        <v>553</v>
      </c>
      <c r="E4" s="28" t="s">
        <v>406</v>
      </c>
      <c r="F4" s="28" t="s">
        <v>405</v>
      </c>
      <c r="G4" s="28" t="s">
        <v>617</v>
      </c>
      <c r="H4" s="53">
        <v>2020</v>
      </c>
      <c r="I4" s="53">
        <v>2021</v>
      </c>
      <c r="J4" s="53">
        <f>I4+1</f>
        <v>2022</v>
      </c>
      <c r="K4" s="53">
        <f>J4+1</f>
        <v>2023</v>
      </c>
      <c r="L4" s="53">
        <f>K4+1</f>
        <v>2024</v>
      </c>
      <c r="M4" s="53">
        <f>L4+1</f>
        <v>2025</v>
      </c>
      <c r="N4" s="53" t="s">
        <v>199</v>
      </c>
      <c r="O4" s="428" t="s">
        <v>616</v>
      </c>
      <c r="P4" s="428" t="s">
        <v>143</v>
      </c>
      <c r="Q4" s="28" t="s">
        <v>625</v>
      </c>
      <c r="R4" s="428" t="s">
        <v>616</v>
      </c>
      <c r="S4" s="428" t="s">
        <v>143</v>
      </c>
    </row>
    <row r="5" spans="1:19" s="3" customFormat="1" x14ac:dyDescent="0.3">
      <c r="A5" s="58">
        <v>1</v>
      </c>
      <c r="B5" s="28">
        <v>2</v>
      </c>
      <c r="C5" s="28">
        <v>3</v>
      </c>
      <c r="D5" s="28">
        <v>4</v>
      </c>
      <c r="E5" s="28"/>
      <c r="F5" s="28"/>
      <c r="G5" s="28">
        <v>5</v>
      </c>
      <c r="H5" s="53">
        <v>4</v>
      </c>
      <c r="I5" s="54">
        <v>5</v>
      </c>
      <c r="J5" s="54">
        <v>6</v>
      </c>
      <c r="K5" s="54">
        <v>7</v>
      </c>
      <c r="L5" s="54">
        <v>8</v>
      </c>
      <c r="M5" s="54">
        <v>9</v>
      </c>
      <c r="N5" s="54">
        <v>10</v>
      </c>
      <c r="O5" s="28">
        <v>6</v>
      </c>
      <c r="P5" s="28">
        <v>7</v>
      </c>
      <c r="Q5" s="28">
        <v>5</v>
      </c>
      <c r="R5" s="28">
        <v>6</v>
      </c>
      <c r="S5" s="28">
        <v>7</v>
      </c>
    </row>
    <row r="6" spans="1:19" ht="31.2" x14ac:dyDescent="0.3">
      <c r="A6" s="58" t="s">
        <v>66</v>
      </c>
      <c r="B6" s="8" t="s">
        <v>3</v>
      </c>
      <c r="C6" s="28" t="s">
        <v>121</v>
      </c>
      <c r="D6" s="44">
        <v>7743.77</v>
      </c>
      <c r="E6" s="44">
        <v>9222.74</v>
      </c>
      <c r="F6" s="44">
        <v>8023.4368269400002</v>
      </c>
      <c r="G6" s="44">
        <v>2820.6822000000006</v>
      </c>
      <c r="H6" s="44">
        <v>7743.7728123360012</v>
      </c>
      <c r="I6" s="44" t="e">
        <v>#REF!</v>
      </c>
      <c r="J6" s="44" t="e">
        <v>#REF!</v>
      </c>
      <c r="K6" s="44" t="e">
        <v>#REF!</v>
      </c>
      <c r="L6" s="44" t="e">
        <v>#REF!</v>
      </c>
      <c r="M6" s="44" t="e">
        <v>#REF!</v>
      </c>
      <c r="N6" s="35"/>
      <c r="O6" s="44">
        <v>-4923.0877999999993</v>
      </c>
      <c r="P6" s="454">
        <v>-0.63574819500062629</v>
      </c>
      <c r="Q6" s="44">
        <v>28616.683954939999</v>
      </c>
      <c r="R6" s="44">
        <v>20872.913954939999</v>
      </c>
      <c r="S6" s="454">
        <v>2.6954460107854441</v>
      </c>
    </row>
    <row r="7" spans="1:19" x14ac:dyDescent="0.3">
      <c r="A7" s="58">
        <v>1</v>
      </c>
      <c r="B7" s="8" t="s">
        <v>181</v>
      </c>
      <c r="C7" s="28" t="s">
        <v>121</v>
      </c>
      <c r="D7" s="44">
        <v>2882.09</v>
      </c>
      <c r="E7" s="44">
        <v>1749.36</v>
      </c>
      <c r="F7" s="44">
        <v>2021.4877899999999</v>
      </c>
      <c r="G7" s="44">
        <v>87.504499999999993</v>
      </c>
      <c r="H7" s="44">
        <v>2882.0868236160004</v>
      </c>
      <c r="I7" s="44" t="e">
        <v>#REF!</v>
      </c>
      <c r="J7" s="44" t="e">
        <v>#REF!</v>
      </c>
      <c r="K7" s="44" t="e">
        <v>#REF!</v>
      </c>
      <c r="L7" s="44" t="e">
        <v>#REF!</v>
      </c>
      <c r="M7" s="44" t="e">
        <v>#REF!</v>
      </c>
      <c r="N7" s="35"/>
      <c r="O7" s="44">
        <v>-2794.5855000000001</v>
      </c>
      <c r="P7" s="454">
        <v>-0.96963852620841129</v>
      </c>
      <c r="Q7" s="44">
        <v>166.99885000000003</v>
      </c>
      <c r="R7" s="44">
        <v>-2715.0911500000002</v>
      </c>
      <c r="S7" s="454">
        <v>-0.94205633758834728</v>
      </c>
    </row>
    <row r="8" spans="1:19" ht="12" customHeight="1" x14ac:dyDescent="0.3">
      <c r="A8" s="59" t="s">
        <v>67</v>
      </c>
      <c r="B8" s="7" t="s">
        <v>4</v>
      </c>
      <c r="C8" s="27" t="s">
        <v>121</v>
      </c>
      <c r="D8" s="45">
        <v>2882.09</v>
      </c>
      <c r="E8" s="45">
        <v>1749.36</v>
      </c>
      <c r="F8" s="45">
        <v>2021.4877899999999</v>
      </c>
      <c r="G8" s="45">
        <v>87.504499999999993</v>
      </c>
      <c r="H8" s="45">
        <v>2882.0868236160004</v>
      </c>
      <c r="I8" s="45" t="e">
        <v>#REF!</v>
      </c>
      <c r="J8" s="45" t="e">
        <v>#REF!</v>
      </c>
      <c r="K8" s="45" t="e">
        <v>#REF!</v>
      </c>
      <c r="L8" s="45" t="e">
        <v>#REF!</v>
      </c>
      <c r="M8" s="45" t="e">
        <v>#REF!</v>
      </c>
      <c r="N8" s="35"/>
      <c r="O8" s="45">
        <v>-2794.5855000000001</v>
      </c>
      <c r="P8" s="455">
        <v>-0.96963852620841129</v>
      </c>
      <c r="Q8" s="45">
        <v>166.99885000000003</v>
      </c>
      <c r="R8" s="45">
        <v>-2715.0911500000002</v>
      </c>
      <c r="S8" s="455">
        <v>-0.94205633758834728</v>
      </c>
    </row>
    <row r="9" spans="1:19" ht="16.5" hidden="1" customHeight="1" x14ac:dyDescent="0.3">
      <c r="A9" s="59" t="s">
        <v>68</v>
      </c>
      <c r="B9" s="7" t="s">
        <v>138</v>
      </c>
      <c r="C9" s="27" t="s">
        <v>121</v>
      </c>
      <c r="D9" s="45"/>
      <c r="E9" s="45"/>
      <c r="F9" s="45">
        <v>0</v>
      </c>
      <c r="G9" s="45">
        <v>0</v>
      </c>
      <c r="H9" s="45">
        <v>0</v>
      </c>
      <c r="I9" s="45"/>
      <c r="J9" s="45"/>
      <c r="K9" s="45"/>
      <c r="L9" s="45"/>
      <c r="M9" s="45"/>
      <c r="N9" s="35"/>
      <c r="O9" s="45">
        <v>0</v>
      </c>
      <c r="P9" s="455" t="e">
        <v>#DIV/0!</v>
      </c>
      <c r="Q9" s="45">
        <v>0</v>
      </c>
      <c r="R9" s="45">
        <v>0</v>
      </c>
      <c r="S9" s="455" t="e">
        <v>#DIV/0!</v>
      </c>
    </row>
    <row r="10" spans="1:19" x14ac:dyDescent="0.3">
      <c r="A10" s="58">
        <v>2</v>
      </c>
      <c r="B10" s="8" t="s">
        <v>176</v>
      </c>
      <c r="C10" s="28" t="s">
        <v>121</v>
      </c>
      <c r="D10" s="44">
        <v>4293.87</v>
      </c>
      <c r="E10" s="44">
        <v>5558.96</v>
      </c>
      <c r="F10" s="44">
        <v>4650.8582499999993</v>
      </c>
      <c r="G10" s="44">
        <v>2076.1927300000002</v>
      </c>
      <c r="H10" s="44">
        <v>4293.8725284000002</v>
      </c>
      <c r="I10" s="44">
        <v>17887.609799999998</v>
      </c>
      <c r="J10" s="44">
        <v>19318.612399999998</v>
      </c>
      <c r="K10" s="44">
        <v>20864.0962</v>
      </c>
      <c r="L10" s="44">
        <v>22533.228799999997</v>
      </c>
      <c r="M10" s="44">
        <v>24335.8887</v>
      </c>
      <c r="N10" s="35"/>
      <c r="O10" s="44">
        <v>-2217.6772699999997</v>
      </c>
      <c r="P10" s="454">
        <v>-0.51647517740406668</v>
      </c>
      <c r="Q10" s="44">
        <v>4442.2918999999993</v>
      </c>
      <c r="R10" s="44">
        <v>148.42189999999937</v>
      </c>
      <c r="S10" s="454">
        <v>3.4565997573284601E-2</v>
      </c>
    </row>
    <row r="11" spans="1:19" ht="31.2" x14ac:dyDescent="0.3">
      <c r="A11" s="59" t="s">
        <v>70</v>
      </c>
      <c r="B11" s="7" t="s">
        <v>15</v>
      </c>
      <c r="C11" s="27" t="s">
        <v>121</v>
      </c>
      <c r="D11" s="62">
        <v>3875.25</v>
      </c>
      <c r="E11" s="62">
        <v>4976.47</v>
      </c>
      <c r="F11" s="62">
        <v>4171.7077599999993</v>
      </c>
      <c r="G11" s="62">
        <v>1861.3622600000001</v>
      </c>
      <c r="H11" s="62">
        <v>3875.2512533280005</v>
      </c>
      <c r="I11" s="62">
        <v>15474.371999999999</v>
      </c>
      <c r="J11" s="62">
        <v>16712.315999999999</v>
      </c>
      <c r="K11" s="62">
        <v>18049.295999999998</v>
      </c>
      <c r="L11" s="62">
        <v>19493.243999999999</v>
      </c>
      <c r="M11" s="62">
        <v>21052.704000000002</v>
      </c>
      <c r="N11" s="35"/>
      <c r="O11" s="62">
        <v>-2013.8877399999999</v>
      </c>
      <c r="P11" s="459">
        <v>-0.51967943745564793</v>
      </c>
      <c r="Q11" s="62">
        <v>3995.1722400000003</v>
      </c>
      <c r="R11" s="62">
        <v>119.92224000000033</v>
      </c>
      <c r="S11" s="459">
        <v>3.0945678343332839E-2</v>
      </c>
    </row>
    <row r="12" spans="1:19" x14ac:dyDescent="0.3">
      <c r="A12" s="59" t="s">
        <v>71</v>
      </c>
      <c r="B12" s="7" t="s">
        <v>16</v>
      </c>
      <c r="C12" s="27" t="s">
        <v>121</v>
      </c>
      <c r="D12" s="62">
        <v>358.62</v>
      </c>
      <c r="E12" s="62">
        <v>438.88</v>
      </c>
      <c r="F12" s="62">
        <v>369.91586000000001</v>
      </c>
      <c r="G12" s="62">
        <v>165.81438</v>
      </c>
      <c r="H12" s="62">
        <v>358.61555402400006</v>
      </c>
      <c r="I12" s="62">
        <v>1483.8444</v>
      </c>
      <c r="J12" s="62">
        <v>1602.5519999999999</v>
      </c>
      <c r="K12" s="62">
        <v>1730.7564</v>
      </c>
      <c r="L12" s="62">
        <v>1869.2172</v>
      </c>
      <c r="M12" s="62">
        <v>2018.7552000000001</v>
      </c>
      <c r="N12" s="35"/>
      <c r="O12" s="62">
        <v>-192.80562</v>
      </c>
      <c r="P12" s="459">
        <v>-0.53763208967709553</v>
      </c>
      <c r="Q12" s="62">
        <v>343.52837</v>
      </c>
      <c r="R12" s="62">
        <v>-15.091630000000009</v>
      </c>
      <c r="S12" s="459">
        <v>-4.2082510735597545E-2</v>
      </c>
    </row>
    <row r="13" spans="1:19" ht="31.2" x14ac:dyDescent="0.3">
      <c r="A13" s="59" t="s">
        <v>72</v>
      </c>
      <c r="B13" s="7" t="s">
        <v>17</v>
      </c>
      <c r="C13" s="27" t="s">
        <v>121</v>
      </c>
      <c r="D13" s="62">
        <v>60.01</v>
      </c>
      <c r="E13" s="62">
        <v>67.959999999999994</v>
      </c>
      <c r="F13" s="62">
        <v>34.965139999999998</v>
      </c>
      <c r="G13" s="62">
        <v>10.116190000000001</v>
      </c>
      <c r="H13" s="62">
        <v>60.005721048000012</v>
      </c>
      <c r="I13" s="62">
        <v>629.62740000000008</v>
      </c>
      <c r="J13" s="62">
        <v>679.99759999999992</v>
      </c>
      <c r="K13" s="62">
        <v>734.39740000000006</v>
      </c>
      <c r="L13" s="62">
        <v>793.14919999999995</v>
      </c>
      <c r="M13" s="62">
        <v>856.60109999999997</v>
      </c>
      <c r="N13" s="35"/>
      <c r="O13" s="62">
        <v>-49.893809999999995</v>
      </c>
      <c r="P13" s="459">
        <v>-0.83142492917847022</v>
      </c>
      <c r="Q13" s="62">
        <v>20.942619999999998</v>
      </c>
      <c r="R13" s="62">
        <v>-39.06738</v>
      </c>
      <c r="S13" s="459">
        <v>-0.65101449758373608</v>
      </c>
    </row>
    <row r="14" spans="1:19" x14ac:dyDescent="0.3">
      <c r="A14" s="59" t="s">
        <v>389</v>
      </c>
      <c r="B14" s="7" t="s">
        <v>388</v>
      </c>
      <c r="C14" s="27" t="s">
        <v>121</v>
      </c>
      <c r="D14" s="62">
        <v>0</v>
      </c>
      <c r="E14" s="62">
        <v>75.650000000000006</v>
      </c>
      <c r="F14" s="62">
        <v>74.269490000000005</v>
      </c>
      <c r="G14" s="62">
        <v>38.899900000000002</v>
      </c>
      <c r="H14" s="62"/>
      <c r="I14" s="62">
        <v>299.76600000000002</v>
      </c>
      <c r="J14" s="62">
        <v>323.74680000000001</v>
      </c>
      <c r="K14" s="62">
        <v>349.64640000000003</v>
      </c>
      <c r="L14" s="62">
        <v>377.61840000000001</v>
      </c>
      <c r="M14" s="62">
        <v>407.82840000000004</v>
      </c>
      <c r="N14" s="35"/>
      <c r="O14" s="62">
        <v>38.899900000000002</v>
      </c>
      <c r="P14" s="459"/>
      <c r="Q14" s="62">
        <v>82.648669999999996</v>
      </c>
      <c r="R14" s="62">
        <v>82.648669999999996</v>
      </c>
      <c r="S14" s="459"/>
    </row>
    <row r="15" spans="1:19" x14ac:dyDescent="0.3">
      <c r="A15" s="58" t="s">
        <v>73</v>
      </c>
      <c r="B15" s="8" t="s">
        <v>174</v>
      </c>
      <c r="C15" s="28" t="s">
        <v>121</v>
      </c>
      <c r="D15" s="44">
        <v>28.68</v>
      </c>
      <c r="E15" s="44">
        <v>432.94</v>
      </c>
      <c r="F15" s="44">
        <v>54.379810000000006</v>
      </c>
      <c r="G15" s="44">
        <v>30.42754</v>
      </c>
      <c r="H15" s="44">
        <v>28.68</v>
      </c>
      <c r="I15" s="44">
        <v>29.967320000000001</v>
      </c>
      <c r="J15" s="44">
        <v>21.188076460000005</v>
      </c>
      <c r="K15" s="44">
        <v>24.940918239311671</v>
      </c>
      <c r="L15" s="44">
        <v>29.253009583725238</v>
      </c>
      <c r="M15" s="44">
        <v>34.199949974214412</v>
      </c>
      <c r="N15" s="35"/>
      <c r="O15" s="44">
        <v>1.7475400000000008</v>
      </c>
      <c r="P15" s="454">
        <v>6.093235704323563E-2</v>
      </c>
      <c r="Q15" s="44">
        <v>84.370884939999996</v>
      </c>
      <c r="R15" s="44">
        <v>55.690884939999997</v>
      </c>
      <c r="S15" s="454">
        <v>1.9418021248256623</v>
      </c>
    </row>
    <row r="16" spans="1:19" x14ac:dyDescent="0.3">
      <c r="A16" s="58"/>
      <c r="B16" s="7" t="s">
        <v>136</v>
      </c>
      <c r="C16" s="27" t="s">
        <v>121</v>
      </c>
      <c r="D16" s="45">
        <v>26</v>
      </c>
      <c r="E16" s="45"/>
      <c r="F16" s="27">
        <v>0</v>
      </c>
      <c r="G16" s="27">
        <v>0</v>
      </c>
      <c r="H16" s="45">
        <v>26</v>
      </c>
      <c r="I16" s="45">
        <v>29.967320000000001</v>
      </c>
      <c r="J16" s="45">
        <v>21.188076460000005</v>
      </c>
      <c r="K16" s="45">
        <v>24.940918239311671</v>
      </c>
      <c r="L16" s="45">
        <v>29.253009583725238</v>
      </c>
      <c r="M16" s="45">
        <v>34.199949974214412</v>
      </c>
      <c r="N16" s="35"/>
      <c r="O16" s="27">
        <v>-26</v>
      </c>
      <c r="P16" s="456">
        <v>-1</v>
      </c>
      <c r="Q16" s="511">
        <v>81.690884939999989</v>
      </c>
      <c r="R16" s="62">
        <v>55.690884939999989</v>
      </c>
      <c r="S16" s="456">
        <v>2.1419571130769226</v>
      </c>
    </row>
    <row r="17" spans="1:19" x14ac:dyDescent="0.3">
      <c r="A17" s="58"/>
      <c r="B17" s="7" t="s">
        <v>137</v>
      </c>
      <c r="C17" s="27" t="s">
        <v>121</v>
      </c>
      <c r="D17" s="45">
        <v>2.68</v>
      </c>
      <c r="E17" s="45"/>
      <c r="F17" s="27">
        <v>0</v>
      </c>
      <c r="G17" s="27">
        <v>0</v>
      </c>
      <c r="H17" s="45">
        <v>2.68</v>
      </c>
      <c r="I17" s="45"/>
      <c r="J17" s="45"/>
      <c r="K17" s="45"/>
      <c r="L17" s="45"/>
      <c r="M17" s="45"/>
      <c r="N17" s="35"/>
      <c r="O17" s="27">
        <v>-2.68</v>
      </c>
      <c r="P17" s="456">
        <v>-1</v>
      </c>
      <c r="Q17" s="27">
        <v>2.68</v>
      </c>
      <c r="R17" s="27">
        <v>0</v>
      </c>
      <c r="S17" s="456">
        <v>0</v>
      </c>
    </row>
    <row r="18" spans="1:19" ht="12.75" customHeight="1" x14ac:dyDescent="0.3">
      <c r="A18" s="58">
        <v>4</v>
      </c>
      <c r="B18" s="8" t="s">
        <v>387</v>
      </c>
      <c r="C18" s="28" t="s">
        <v>121</v>
      </c>
      <c r="D18" s="44">
        <v>0</v>
      </c>
      <c r="E18" s="44">
        <v>568.95000000000005</v>
      </c>
      <c r="F18" s="44">
        <v>100.36394</v>
      </c>
      <c r="G18" s="44">
        <v>2.0472100000000002</v>
      </c>
      <c r="H18" s="44">
        <v>0</v>
      </c>
      <c r="I18" s="44">
        <v>3327.0328800000002</v>
      </c>
      <c r="J18" s="44">
        <v>4485.7212912000005</v>
      </c>
      <c r="K18" s="44">
        <v>3241.0714343040004</v>
      </c>
      <c r="L18" s="44">
        <v>4332.7872846028813</v>
      </c>
      <c r="M18" s="44">
        <v>4921.4864760081418</v>
      </c>
      <c r="N18" s="35"/>
      <c r="O18" s="44">
        <v>2.0472100000000002</v>
      </c>
      <c r="P18" s="454"/>
      <c r="Q18" s="44">
        <v>22697.87297</v>
      </c>
      <c r="R18" s="44">
        <v>22697.87297</v>
      </c>
      <c r="S18" s="454"/>
    </row>
    <row r="19" spans="1:19" hidden="1" x14ac:dyDescent="0.3">
      <c r="A19" s="59" t="s">
        <v>74</v>
      </c>
      <c r="B19" s="7" t="s">
        <v>383</v>
      </c>
      <c r="C19" s="27" t="s">
        <v>121</v>
      </c>
      <c r="D19" s="45"/>
      <c r="E19" s="45"/>
      <c r="F19" s="27"/>
      <c r="G19" s="27">
        <v>0</v>
      </c>
      <c r="H19" s="45">
        <v>0</v>
      </c>
      <c r="I19" s="45">
        <v>120.02256000000001</v>
      </c>
      <c r="J19" s="45">
        <v>129.62436480000002</v>
      </c>
      <c r="K19" s="45">
        <v>139.99431398400003</v>
      </c>
      <c r="L19" s="45">
        <v>151.19385910272004</v>
      </c>
      <c r="M19" s="45">
        <v>163.28936783093764</v>
      </c>
      <c r="N19" s="35"/>
      <c r="O19" s="27">
        <v>0</v>
      </c>
      <c r="P19" s="456" t="e">
        <v>#DIV/0!</v>
      </c>
      <c r="Q19" s="27">
        <v>0</v>
      </c>
      <c r="R19" s="27">
        <v>0</v>
      </c>
      <c r="S19" s="456" t="e">
        <v>#DIV/0!</v>
      </c>
    </row>
    <row r="20" spans="1:19" hidden="1" x14ac:dyDescent="0.3">
      <c r="A20" s="59" t="s">
        <v>382</v>
      </c>
      <c r="B20" s="7" t="s">
        <v>384</v>
      </c>
      <c r="C20" s="27" t="s">
        <v>121</v>
      </c>
      <c r="D20" s="45"/>
      <c r="E20" s="45"/>
      <c r="F20" s="27"/>
      <c r="G20" s="27">
        <v>0</v>
      </c>
      <c r="H20" s="45"/>
      <c r="I20" s="45">
        <v>3207.0103200000003</v>
      </c>
      <c r="J20" s="45">
        <v>4356.0969264000005</v>
      </c>
      <c r="K20" s="45">
        <v>3101.0771203200002</v>
      </c>
      <c r="L20" s="45">
        <v>4181.5934255001612</v>
      </c>
      <c r="M20" s="45">
        <v>4758.1971081772044</v>
      </c>
      <c r="N20" s="35"/>
      <c r="O20" s="27">
        <v>0</v>
      </c>
      <c r="P20" s="456" t="e">
        <v>#DIV/0!</v>
      </c>
      <c r="Q20" s="27">
        <v>0</v>
      </c>
      <c r="R20" s="27">
        <v>0</v>
      </c>
      <c r="S20" s="456" t="e">
        <v>#DIV/0!</v>
      </c>
    </row>
    <row r="21" spans="1:19" ht="31.2" x14ac:dyDescent="0.3">
      <c r="A21" s="58" t="s">
        <v>75</v>
      </c>
      <c r="B21" s="8" t="s">
        <v>175</v>
      </c>
      <c r="C21" s="28" t="s">
        <v>121</v>
      </c>
      <c r="D21" s="44">
        <v>165.54</v>
      </c>
      <c r="E21" s="44">
        <v>543.29</v>
      </c>
      <c r="F21" s="44">
        <v>768.85853694000002</v>
      </c>
      <c r="G21" s="44">
        <v>410.56984</v>
      </c>
      <c r="H21" s="44">
        <v>165.54330156</v>
      </c>
      <c r="I21" s="44">
        <v>768.92124504795436</v>
      </c>
      <c r="J21" s="44">
        <v>830.43494465179072</v>
      </c>
      <c r="K21" s="44">
        <v>896.86974022393417</v>
      </c>
      <c r="L21" s="44">
        <v>968.6193194418488</v>
      </c>
      <c r="M21" s="44">
        <v>1046.1088649971966</v>
      </c>
      <c r="N21" s="35"/>
      <c r="O21" s="44">
        <v>245.02984000000001</v>
      </c>
      <c r="P21" s="454">
        <v>1.4801850912166246</v>
      </c>
      <c r="Q21" s="44">
        <v>861.83362000000011</v>
      </c>
      <c r="R21" s="44">
        <v>696.29362000000015</v>
      </c>
      <c r="S21" s="454">
        <v>4.2061956022713556</v>
      </c>
    </row>
    <row r="22" spans="1:19" x14ac:dyDescent="0.3">
      <c r="A22" s="59" t="s">
        <v>76</v>
      </c>
      <c r="B22" s="7" t="s">
        <v>403</v>
      </c>
      <c r="C22" s="27" t="s">
        <v>121</v>
      </c>
      <c r="D22" s="45">
        <v>160.02000000000001</v>
      </c>
      <c r="E22" s="45">
        <v>439.47</v>
      </c>
      <c r="F22" s="324">
        <v>475.33922999999999</v>
      </c>
      <c r="G22" s="324">
        <v>270.89089000000001</v>
      </c>
      <c r="H22" s="45">
        <v>160.023204432</v>
      </c>
      <c r="I22" s="45">
        <v>440.01444251355429</v>
      </c>
      <c r="J22" s="45">
        <v>475.21559791463864</v>
      </c>
      <c r="K22" s="45">
        <v>513.23284574780985</v>
      </c>
      <c r="L22" s="45">
        <v>554.2914734076345</v>
      </c>
      <c r="M22" s="45">
        <v>598.63479128024528</v>
      </c>
      <c r="N22" s="35"/>
      <c r="O22" s="324">
        <v>110.87089</v>
      </c>
      <c r="P22" s="456">
        <v>0.69285645544306962</v>
      </c>
      <c r="Q22" s="324">
        <v>581.14866000000006</v>
      </c>
      <c r="R22" s="324">
        <v>421.12866000000008</v>
      </c>
      <c r="S22" s="456">
        <v>2.631725159355081</v>
      </c>
    </row>
    <row r="23" spans="1:19" x14ac:dyDescent="0.3">
      <c r="A23" s="59" t="s">
        <v>77</v>
      </c>
      <c r="B23" s="7" t="s">
        <v>22</v>
      </c>
      <c r="C23" s="27" t="s">
        <v>121</v>
      </c>
      <c r="D23" s="45">
        <v>5.52</v>
      </c>
      <c r="E23" s="45">
        <v>0</v>
      </c>
      <c r="F23" s="27"/>
      <c r="G23" s="27">
        <v>0</v>
      </c>
      <c r="H23" s="45">
        <v>5.5200971280000006</v>
      </c>
      <c r="I23" s="45"/>
      <c r="J23" s="45"/>
      <c r="K23" s="45"/>
      <c r="L23" s="45"/>
      <c r="M23" s="45"/>
      <c r="N23" s="35"/>
      <c r="O23" s="27">
        <v>-5.52</v>
      </c>
      <c r="P23" s="456">
        <v>-1</v>
      </c>
      <c r="Q23" s="27">
        <v>0</v>
      </c>
      <c r="R23" s="27">
        <v>-5.52</v>
      </c>
      <c r="S23" s="456">
        <v>-1</v>
      </c>
    </row>
    <row r="24" spans="1:19" x14ac:dyDescent="0.3">
      <c r="A24" s="59" t="s">
        <v>78</v>
      </c>
      <c r="B24" s="7" t="s">
        <v>401</v>
      </c>
      <c r="C24" s="27" t="s">
        <v>121</v>
      </c>
      <c r="D24" s="45">
        <v>0</v>
      </c>
      <c r="E24" s="45">
        <v>0</v>
      </c>
      <c r="F24" s="324">
        <v>237.36486693999998</v>
      </c>
      <c r="G24" s="324">
        <v>116.29799999999999</v>
      </c>
      <c r="H24" s="45">
        <v>0</v>
      </c>
      <c r="I24" s="45">
        <v>237.44566471680002</v>
      </c>
      <c r="J24" s="45">
        <v>256.44131789414405</v>
      </c>
      <c r="K24" s="45">
        <v>276.95662332567559</v>
      </c>
      <c r="L24" s="45">
        <v>299.11315319172968</v>
      </c>
      <c r="M24" s="45">
        <v>323.04220544706806</v>
      </c>
      <c r="N24" s="35"/>
      <c r="O24" s="324">
        <v>116.29799999999999</v>
      </c>
      <c r="P24" s="456"/>
      <c r="Q24" s="324">
        <v>233.874</v>
      </c>
      <c r="R24" s="324">
        <v>233.874</v>
      </c>
      <c r="S24" s="456"/>
    </row>
    <row r="25" spans="1:19" hidden="1" x14ac:dyDescent="0.3">
      <c r="A25" s="59"/>
      <c r="B25" s="7"/>
      <c r="C25" s="27"/>
      <c r="D25" s="45"/>
      <c r="E25" s="45"/>
      <c r="F25" s="27"/>
      <c r="G25" s="27"/>
      <c r="H25" s="45"/>
      <c r="I25" s="45"/>
      <c r="J25" s="45"/>
      <c r="K25" s="45"/>
      <c r="L25" s="45"/>
      <c r="M25" s="45"/>
      <c r="N25" s="35"/>
      <c r="O25" s="27"/>
      <c r="P25" s="456"/>
      <c r="Q25" s="27"/>
      <c r="R25" s="27"/>
      <c r="S25" s="456"/>
    </row>
    <row r="26" spans="1:19" x14ac:dyDescent="0.3">
      <c r="A26" s="59" t="s">
        <v>79</v>
      </c>
      <c r="B26" s="7" t="s">
        <v>397</v>
      </c>
      <c r="C26" s="27" t="s">
        <v>121</v>
      </c>
      <c r="D26" s="45">
        <v>0</v>
      </c>
      <c r="E26" s="45">
        <v>69.989999999999995</v>
      </c>
      <c r="F26" s="324">
        <v>56.154440000000001</v>
      </c>
      <c r="G26" s="324">
        <v>23.380950000000002</v>
      </c>
      <c r="H26" s="45">
        <v>0</v>
      </c>
      <c r="I26" s="45">
        <v>91.461137817600019</v>
      </c>
      <c r="J26" s="45">
        <v>98.778028843008016</v>
      </c>
      <c r="K26" s="45">
        <v>106.68027115044868</v>
      </c>
      <c r="L26" s="45">
        <v>115.21469284248458</v>
      </c>
      <c r="M26" s="45">
        <v>124.43186826988335</v>
      </c>
      <c r="N26" s="35"/>
      <c r="O26" s="324">
        <v>23.380950000000002</v>
      </c>
      <c r="P26" s="456"/>
      <c r="Q26" s="324">
        <v>46.810960000000001</v>
      </c>
      <c r="R26" s="324">
        <v>46.810960000000001</v>
      </c>
      <c r="S26" s="456"/>
    </row>
    <row r="27" spans="1:19" hidden="1" x14ac:dyDescent="0.3">
      <c r="A27" s="59"/>
      <c r="B27" s="7"/>
      <c r="C27" s="27"/>
      <c r="D27" s="45"/>
      <c r="E27" s="45"/>
      <c r="F27" s="27"/>
      <c r="G27" s="27"/>
      <c r="H27" s="45"/>
      <c r="I27" s="45"/>
      <c r="J27" s="45"/>
      <c r="K27" s="45"/>
      <c r="L27" s="45"/>
      <c r="M27" s="45"/>
      <c r="N27" s="35"/>
      <c r="O27" s="27"/>
      <c r="P27" s="456"/>
      <c r="Q27" s="27"/>
      <c r="R27" s="27"/>
      <c r="S27" s="456"/>
    </row>
    <row r="28" spans="1:19" x14ac:dyDescent="0.3">
      <c r="A28" s="58" t="s">
        <v>85</v>
      </c>
      <c r="B28" s="8" t="s">
        <v>177</v>
      </c>
      <c r="C28" s="28" t="s">
        <v>121</v>
      </c>
      <c r="D28" s="44">
        <v>373.59</v>
      </c>
      <c r="E28" s="44">
        <v>369.23</v>
      </c>
      <c r="F28" s="44">
        <v>427.48850000000004</v>
      </c>
      <c r="G28" s="44">
        <v>213.94038000000003</v>
      </c>
      <c r="H28" s="44">
        <v>373.59015875999995</v>
      </c>
      <c r="I28" s="44">
        <v>1670.8039593984004</v>
      </c>
      <c r="J28" s="44">
        <v>1804.4682761502722</v>
      </c>
      <c r="K28" s="44">
        <v>1948.8257382422944</v>
      </c>
      <c r="L28" s="44">
        <v>2104.7317973016779</v>
      </c>
      <c r="M28" s="44">
        <v>2273.1103410858127</v>
      </c>
      <c r="N28" s="35"/>
      <c r="O28" s="44">
        <v>-159.64961999999994</v>
      </c>
      <c r="P28" s="454">
        <v>-0.42733911507267308</v>
      </c>
      <c r="Q28" s="44">
        <v>363.31572999999997</v>
      </c>
      <c r="R28" s="44">
        <v>-10.274270000000001</v>
      </c>
      <c r="S28" s="454">
        <v>-2.7501458818490865E-2</v>
      </c>
    </row>
    <row r="29" spans="1:19" x14ac:dyDescent="0.3">
      <c r="A29" s="59" t="s">
        <v>86</v>
      </c>
      <c r="B29" s="7" t="s">
        <v>27</v>
      </c>
      <c r="C29" s="27" t="s">
        <v>121</v>
      </c>
      <c r="D29" s="45">
        <v>0</v>
      </c>
      <c r="E29" s="45">
        <v>24.4</v>
      </c>
      <c r="F29" s="45">
        <v>0</v>
      </c>
      <c r="G29" s="45">
        <v>0</v>
      </c>
      <c r="H29" s="45">
        <v>0</v>
      </c>
      <c r="I29" s="45"/>
      <c r="J29" s="45"/>
      <c r="K29" s="45"/>
      <c r="L29" s="45"/>
      <c r="M29" s="45"/>
      <c r="N29" s="35" t="s">
        <v>400</v>
      </c>
      <c r="O29" s="45">
        <v>0</v>
      </c>
      <c r="P29" s="455"/>
      <c r="Q29" s="45">
        <v>0</v>
      </c>
      <c r="R29" s="45">
        <v>0</v>
      </c>
      <c r="S29" s="455"/>
    </row>
    <row r="30" spans="1:19" x14ac:dyDescent="0.3">
      <c r="A30" s="59" t="s">
        <v>87</v>
      </c>
      <c r="B30" s="7" t="s">
        <v>28</v>
      </c>
      <c r="C30" s="27" t="s">
        <v>121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136.85760000000002</v>
      </c>
      <c r="J30" s="45">
        <v>147.80620800000003</v>
      </c>
      <c r="K30" s="45">
        <v>159.63070464</v>
      </c>
      <c r="L30" s="45">
        <v>172.40116101120006</v>
      </c>
      <c r="M30" s="45">
        <v>186.19325389209604</v>
      </c>
      <c r="N30" s="35"/>
      <c r="O30" s="45">
        <v>0</v>
      </c>
      <c r="P30" s="455"/>
      <c r="Q30" s="45">
        <v>0</v>
      </c>
      <c r="R30" s="45">
        <v>0</v>
      </c>
      <c r="S30" s="455"/>
    </row>
    <row r="31" spans="1:19" ht="46.8" x14ac:dyDescent="0.3">
      <c r="A31" s="59" t="s">
        <v>88</v>
      </c>
      <c r="B31" s="7" t="s">
        <v>29</v>
      </c>
      <c r="C31" s="27" t="s">
        <v>121</v>
      </c>
      <c r="D31" s="45">
        <v>45.29</v>
      </c>
      <c r="E31" s="45">
        <v>0</v>
      </c>
      <c r="F31" s="45">
        <v>0</v>
      </c>
      <c r="G31" s="45">
        <v>0</v>
      </c>
      <c r="H31" s="45">
        <v>45.293410344000009</v>
      </c>
      <c r="I31" s="45"/>
      <c r="J31" s="45"/>
      <c r="K31" s="45"/>
      <c r="L31" s="45"/>
      <c r="M31" s="45"/>
      <c r="N31" s="35"/>
      <c r="O31" s="45">
        <v>-45.29</v>
      </c>
      <c r="P31" s="455">
        <v>-1</v>
      </c>
      <c r="Q31" s="45">
        <v>0</v>
      </c>
      <c r="R31" s="45">
        <v>-45.29</v>
      </c>
      <c r="S31" s="455">
        <v>-1</v>
      </c>
    </row>
    <row r="32" spans="1:19" x14ac:dyDescent="0.3">
      <c r="A32" s="59" t="s">
        <v>89</v>
      </c>
      <c r="B32" s="7" t="s">
        <v>402</v>
      </c>
      <c r="C32" s="27" t="s">
        <v>121</v>
      </c>
      <c r="D32" s="45"/>
      <c r="E32" s="45">
        <v>0</v>
      </c>
      <c r="F32" s="45">
        <v>0</v>
      </c>
      <c r="G32" s="45"/>
      <c r="H32" s="45"/>
      <c r="I32" s="45"/>
      <c r="J32" s="45"/>
      <c r="K32" s="45"/>
      <c r="L32" s="45"/>
      <c r="M32" s="45"/>
      <c r="N32" s="35"/>
      <c r="O32" s="45"/>
      <c r="P32" s="455"/>
      <c r="Q32" s="45">
        <v>0.23876</v>
      </c>
      <c r="R32" s="45">
        <v>0.23876</v>
      </c>
      <c r="S32" s="455"/>
    </row>
    <row r="33" spans="1:19" x14ac:dyDescent="0.3">
      <c r="A33" s="59" t="s">
        <v>90</v>
      </c>
      <c r="B33" s="7" t="s">
        <v>392</v>
      </c>
      <c r="C33" s="27" t="s">
        <v>121</v>
      </c>
      <c r="D33" s="45"/>
      <c r="E33" s="45">
        <v>0</v>
      </c>
      <c r="F33" s="45">
        <v>0</v>
      </c>
      <c r="G33" s="45"/>
      <c r="H33" s="45"/>
      <c r="I33" s="45"/>
      <c r="J33" s="45"/>
      <c r="K33" s="45"/>
      <c r="L33" s="45"/>
      <c r="M33" s="45"/>
      <c r="N33" s="35"/>
      <c r="O33" s="45"/>
      <c r="P33" s="455"/>
      <c r="Q33" s="45">
        <v>14.700000000000001</v>
      </c>
      <c r="R33" s="45">
        <v>14.700000000000001</v>
      </c>
      <c r="S33" s="455"/>
    </row>
    <row r="34" spans="1:19" ht="46.8" x14ac:dyDescent="0.3">
      <c r="A34" s="59" t="s">
        <v>91</v>
      </c>
      <c r="B34" s="7" t="s">
        <v>31</v>
      </c>
      <c r="C34" s="27" t="s">
        <v>121</v>
      </c>
      <c r="D34" s="45">
        <v>320.64999999999998</v>
      </c>
      <c r="E34" s="45">
        <v>324.91000000000003</v>
      </c>
      <c r="F34" s="45">
        <v>386.18101000000001</v>
      </c>
      <c r="G34" s="45">
        <v>200.57867000000002</v>
      </c>
      <c r="H34" s="45">
        <v>320.65445411999997</v>
      </c>
      <c r="I34" s="45">
        <v>1034.9100288000002</v>
      </c>
      <c r="J34" s="45">
        <v>1117.7028311040001</v>
      </c>
      <c r="K34" s="45">
        <v>1207.1190575923204</v>
      </c>
      <c r="L34" s="45">
        <v>1303.6885821997059</v>
      </c>
      <c r="M34" s="45">
        <v>1407.9836687756829</v>
      </c>
      <c r="N34" s="35"/>
      <c r="O34" s="45">
        <v>-120.07132999999996</v>
      </c>
      <c r="P34" s="455">
        <v>-0.37446227974426938</v>
      </c>
      <c r="Q34" s="45">
        <v>321.41021000000001</v>
      </c>
      <c r="R34" s="45">
        <v>0.76021000000002914</v>
      </c>
      <c r="S34" s="455">
        <v>2.370840480274472E-3</v>
      </c>
    </row>
    <row r="35" spans="1:19" x14ac:dyDescent="0.3">
      <c r="A35" s="59" t="s">
        <v>92</v>
      </c>
      <c r="B35" s="7" t="s">
        <v>32</v>
      </c>
      <c r="C35" s="27" t="s">
        <v>121</v>
      </c>
      <c r="D35" s="45">
        <v>2.2799999999999998</v>
      </c>
      <c r="E35" s="45">
        <v>12.51</v>
      </c>
      <c r="F35" s="45">
        <v>7.9430500000000004</v>
      </c>
      <c r="G35" s="45">
        <v>2.2324799999999998</v>
      </c>
      <c r="H35" s="45">
        <v>2.2771890960000003</v>
      </c>
      <c r="I35" s="45">
        <v>499.03633059840001</v>
      </c>
      <c r="J35" s="45">
        <v>538.95923704627205</v>
      </c>
      <c r="K35" s="45">
        <v>582.07597600997394</v>
      </c>
      <c r="L35" s="45">
        <v>628.64205409077181</v>
      </c>
      <c r="M35" s="45">
        <v>678.93341841803374</v>
      </c>
      <c r="N35" s="35"/>
      <c r="O35" s="45">
        <v>-4.7520000000000007E-2</v>
      </c>
      <c r="P35" s="455">
        <v>-2.0842105263157884E-2</v>
      </c>
      <c r="Q35" s="45">
        <v>1.81107</v>
      </c>
      <c r="R35" s="45">
        <v>-0.46892999999999985</v>
      </c>
      <c r="S35" s="455">
        <v>-0.20567105263157892</v>
      </c>
    </row>
    <row r="36" spans="1:19" x14ac:dyDescent="0.3">
      <c r="A36" s="59" t="s">
        <v>93</v>
      </c>
      <c r="B36" s="7" t="s">
        <v>33</v>
      </c>
      <c r="C36" s="27" t="s">
        <v>121</v>
      </c>
      <c r="D36" s="45">
        <v>5.37</v>
      </c>
      <c r="E36" s="45">
        <v>7.41</v>
      </c>
      <c r="F36" s="45">
        <v>7.4154600000000004</v>
      </c>
      <c r="G36" s="45">
        <v>0.38235000000000002</v>
      </c>
      <c r="H36" s="45">
        <v>5.3651052000000012</v>
      </c>
      <c r="I36" s="45"/>
      <c r="J36" s="45"/>
      <c r="K36" s="45"/>
      <c r="L36" s="45"/>
      <c r="M36" s="45"/>
      <c r="N36" s="35" t="s">
        <v>400</v>
      </c>
      <c r="O36" s="45">
        <v>-4.9876500000000004</v>
      </c>
      <c r="P36" s="455">
        <v>-0.9287988826815643</v>
      </c>
      <c r="Q36" s="45">
        <v>4.1670400000000001</v>
      </c>
      <c r="R36" s="45">
        <v>-1.20296</v>
      </c>
      <c r="S36" s="455">
        <v>-0.22401489757914339</v>
      </c>
    </row>
    <row r="37" spans="1:19" x14ac:dyDescent="0.3">
      <c r="A37" s="59" t="s">
        <v>391</v>
      </c>
      <c r="B37" s="7" t="s">
        <v>407</v>
      </c>
      <c r="C37" s="27" t="s">
        <v>121</v>
      </c>
      <c r="D37" s="45"/>
      <c r="E37" s="45">
        <v>33.83</v>
      </c>
      <c r="F37" s="45">
        <v>25.948979999999999</v>
      </c>
      <c r="G37" s="45">
        <v>10.746879999999999</v>
      </c>
      <c r="H37" s="45"/>
      <c r="I37" s="45"/>
      <c r="J37" s="45"/>
      <c r="K37" s="45"/>
      <c r="L37" s="45"/>
      <c r="M37" s="45"/>
      <c r="N37" s="35"/>
      <c r="O37" s="45">
        <v>10.746879999999999</v>
      </c>
      <c r="P37" s="455"/>
      <c r="Q37" s="45">
        <v>20.98865</v>
      </c>
      <c r="R37" s="45">
        <v>20.98865</v>
      </c>
      <c r="S37" s="455"/>
    </row>
    <row r="38" spans="1:19" x14ac:dyDescent="0.3">
      <c r="A38" s="58" t="s">
        <v>94</v>
      </c>
      <c r="B38" s="8" t="s">
        <v>34</v>
      </c>
      <c r="C38" s="28" t="s">
        <v>121</v>
      </c>
      <c r="D38" s="44">
        <v>9970.5400000000009</v>
      </c>
      <c r="E38" s="44">
        <v>23266.880000000001</v>
      </c>
      <c r="F38" s="286">
        <v>26881.730599959999</v>
      </c>
      <c r="G38" s="286">
        <v>14998.612549720001</v>
      </c>
      <c r="H38" s="44">
        <v>9970.5425185665626</v>
      </c>
      <c r="I38" s="44" t="e">
        <v>#REF!</v>
      </c>
      <c r="J38" s="44" t="e">
        <v>#REF!</v>
      </c>
      <c r="K38" s="44" t="e">
        <v>#REF!</v>
      </c>
      <c r="L38" s="44" t="e">
        <v>#REF!</v>
      </c>
      <c r="M38" s="44" t="e">
        <v>#REF!</v>
      </c>
      <c r="N38" s="35"/>
      <c r="O38" s="286">
        <v>5028.0725497200001</v>
      </c>
      <c r="P38" s="457">
        <v>0.50429290186088216</v>
      </c>
      <c r="Q38" s="286">
        <v>35702.534585139998</v>
      </c>
      <c r="R38" s="286">
        <v>25731.994585139997</v>
      </c>
      <c r="S38" s="457">
        <v>2.580802502686915</v>
      </c>
    </row>
    <row r="39" spans="1:19" ht="31.2" x14ac:dyDescent="0.3">
      <c r="A39" s="58" t="s">
        <v>95</v>
      </c>
      <c r="B39" s="8" t="s">
        <v>35</v>
      </c>
      <c r="C39" s="28" t="s">
        <v>121</v>
      </c>
      <c r="D39" s="44">
        <v>9970.17</v>
      </c>
      <c r="E39" s="44">
        <v>23154.32</v>
      </c>
      <c r="F39" s="286">
        <v>26881.730599959999</v>
      </c>
      <c r="G39" s="286">
        <v>14978.428972180001</v>
      </c>
      <c r="H39" s="44">
        <v>9970.1725185665618</v>
      </c>
      <c r="I39" s="44" t="e">
        <v>#REF!</v>
      </c>
      <c r="J39" s="44" t="e">
        <v>#REF!</v>
      </c>
      <c r="K39" s="44" t="e">
        <v>#REF!</v>
      </c>
      <c r="L39" s="44" t="e">
        <v>#REF!</v>
      </c>
      <c r="M39" s="44" t="e">
        <v>#REF!</v>
      </c>
      <c r="N39" s="35"/>
      <c r="O39" s="286">
        <v>5008.2589721800014</v>
      </c>
      <c r="P39" s="457">
        <v>0.50232433069646776</v>
      </c>
      <c r="Q39" s="286">
        <v>35680.956753619997</v>
      </c>
      <c r="R39" s="286">
        <v>25710.786753619999</v>
      </c>
      <c r="S39" s="457">
        <v>2.5787711497015593</v>
      </c>
    </row>
    <row r="40" spans="1:19" ht="31.2" x14ac:dyDescent="0.3">
      <c r="A40" s="59" t="s">
        <v>96</v>
      </c>
      <c r="B40" s="7" t="s">
        <v>36</v>
      </c>
      <c r="C40" s="27" t="s">
        <v>121</v>
      </c>
      <c r="D40" s="45">
        <v>9021.1299999999992</v>
      </c>
      <c r="E40" s="45">
        <v>20575.14</v>
      </c>
      <c r="F40" s="45">
        <v>24184.23</v>
      </c>
      <c r="G40" s="45">
        <v>13546.53</v>
      </c>
      <c r="H40" s="45">
        <v>9021.1294322385638</v>
      </c>
      <c r="I40" s="45">
        <v>32231.0808</v>
      </c>
      <c r="J40" s="45">
        <v>34809.567600000002</v>
      </c>
      <c r="K40" s="45">
        <v>37594.333200000001</v>
      </c>
      <c r="L40" s="45">
        <v>40601.879999999997</v>
      </c>
      <c r="M40" s="45">
        <v>43850.030399999996</v>
      </c>
      <c r="N40" s="35"/>
      <c r="O40" s="45">
        <v>4525.4000000000015</v>
      </c>
      <c r="P40" s="455">
        <v>0.50164447247739496</v>
      </c>
      <c r="Q40" s="45">
        <v>31639.401867999997</v>
      </c>
      <c r="R40" s="45">
        <v>22618.271867999996</v>
      </c>
      <c r="S40" s="455">
        <v>2.5072548414666453</v>
      </c>
    </row>
    <row r="41" spans="1:19" x14ac:dyDescent="0.3">
      <c r="A41" s="59" t="s">
        <v>97</v>
      </c>
      <c r="B41" s="7" t="s">
        <v>16</v>
      </c>
      <c r="C41" s="27" t="s">
        <v>121</v>
      </c>
      <c r="D41" s="45">
        <v>858.05799999999999</v>
      </c>
      <c r="E41" s="45">
        <v>1731.65</v>
      </c>
      <c r="F41" s="45">
        <v>2021.82</v>
      </c>
      <c r="G41" s="45">
        <v>1128.05</v>
      </c>
      <c r="H41" s="45">
        <v>858.04723586400019</v>
      </c>
      <c r="I41" s="45">
        <v>3132.0672000000004</v>
      </c>
      <c r="J41" s="45">
        <v>3382.6320000000001</v>
      </c>
      <c r="K41" s="45">
        <v>3653.2428</v>
      </c>
      <c r="L41" s="45">
        <v>3945.5016000000001</v>
      </c>
      <c r="M41" s="45">
        <v>4261.1424000000006</v>
      </c>
      <c r="N41" s="35"/>
      <c r="O41" s="45">
        <v>269.99199999999996</v>
      </c>
      <c r="P41" s="455">
        <v>0.31465472031028208</v>
      </c>
      <c r="Q41" s="45">
        <v>2629.6219294799998</v>
      </c>
      <c r="R41" s="45">
        <v>1771.5639294799998</v>
      </c>
      <c r="S41" s="455">
        <v>2.0646202581643665</v>
      </c>
    </row>
    <row r="42" spans="1:19" x14ac:dyDescent="0.3">
      <c r="A42" s="59" t="s">
        <v>98</v>
      </c>
      <c r="B42" s="7" t="s">
        <v>388</v>
      </c>
      <c r="C42" s="27" t="s">
        <v>121</v>
      </c>
      <c r="D42" s="45">
        <v>0</v>
      </c>
      <c r="E42" s="45">
        <v>277.45999999999998</v>
      </c>
      <c r="F42" s="45">
        <v>0</v>
      </c>
      <c r="G42" s="45">
        <v>0</v>
      </c>
      <c r="H42" s="45"/>
      <c r="I42" s="45">
        <v>632.74080000000004</v>
      </c>
      <c r="J42" s="45">
        <v>683.36040000000003</v>
      </c>
      <c r="K42" s="45">
        <v>738.02880000000005</v>
      </c>
      <c r="L42" s="45">
        <v>797.07119999999998</v>
      </c>
      <c r="M42" s="45">
        <v>860.83680000000004</v>
      </c>
      <c r="N42" s="35"/>
      <c r="O42" s="45">
        <v>0</v>
      </c>
      <c r="P42" s="455"/>
      <c r="Q42" s="45">
        <v>519.62945704000003</v>
      </c>
      <c r="R42" s="45">
        <v>519.62945704000003</v>
      </c>
      <c r="S42" s="455"/>
    </row>
    <row r="43" spans="1:19" x14ac:dyDescent="0.3">
      <c r="A43" s="58" t="s">
        <v>98</v>
      </c>
      <c r="B43" s="8" t="s">
        <v>182</v>
      </c>
      <c r="C43" s="28" t="s">
        <v>121</v>
      </c>
      <c r="D43" s="44">
        <v>0.96</v>
      </c>
      <c r="E43" s="44">
        <v>402</v>
      </c>
      <c r="F43" s="44">
        <v>523.28043699999989</v>
      </c>
      <c r="G43" s="44">
        <v>224.79139600000002</v>
      </c>
      <c r="H43" s="44">
        <v>0.96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35"/>
      <c r="O43" s="44">
        <v>223.83139600000001</v>
      </c>
      <c r="P43" s="454">
        <v>233.15770416666669</v>
      </c>
      <c r="Q43" s="44">
        <v>73.868825999999999</v>
      </c>
      <c r="R43" s="44">
        <v>72.908826000000005</v>
      </c>
      <c r="S43" s="454">
        <v>75.946693749999994</v>
      </c>
    </row>
    <row r="44" spans="1:19" x14ac:dyDescent="0.3">
      <c r="A44" s="59" t="s">
        <v>99</v>
      </c>
      <c r="B44" s="7" t="s">
        <v>37</v>
      </c>
      <c r="C44" s="27" t="s">
        <v>121</v>
      </c>
      <c r="D44" s="45">
        <v>0.57999999999999996</v>
      </c>
      <c r="E44" s="45">
        <v>248.82</v>
      </c>
      <c r="F44" s="45">
        <v>347.91583299999996</v>
      </c>
      <c r="G44" s="45">
        <v>161.34182000000001</v>
      </c>
      <c r="H44" s="45">
        <v>0.57999999999999996</v>
      </c>
      <c r="I44" s="45"/>
      <c r="J44" s="45"/>
      <c r="K44" s="45"/>
      <c r="L44" s="45"/>
      <c r="M44" s="45"/>
      <c r="N44" s="35"/>
      <c r="O44" s="45">
        <v>160.76182</v>
      </c>
      <c r="P44" s="455">
        <v>277.17555172413796</v>
      </c>
      <c r="Q44" s="45">
        <v>53.780583</v>
      </c>
      <c r="R44" s="45">
        <v>53.200583000000002</v>
      </c>
      <c r="S44" s="455">
        <v>91.725143103448289</v>
      </c>
    </row>
    <row r="45" spans="1:19" x14ac:dyDescent="0.3">
      <c r="A45" s="59" t="s">
        <v>100</v>
      </c>
      <c r="B45" s="7" t="s">
        <v>38</v>
      </c>
      <c r="C45" s="27" t="s">
        <v>121</v>
      </c>
      <c r="D45" s="45">
        <v>0.38</v>
      </c>
      <c r="E45" s="45">
        <v>153.16999999999999</v>
      </c>
      <c r="F45" s="45">
        <v>175.36460399999999</v>
      </c>
      <c r="G45" s="45">
        <v>63.449575999999993</v>
      </c>
      <c r="H45" s="45">
        <v>0.38</v>
      </c>
      <c r="I45" s="45"/>
      <c r="J45" s="45"/>
      <c r="K45" s="45"/>
      <c r="L45" s="45"/>
      <c r="M45" s="45"/>
      <c r="N45" s="35"/>
      <c r="O45" s="45">
        <v>63.069575999999991</v>
      </c>
      <c r="P45" s="455">
        <v>165.97256842105261</v>
      </c>
      <c r="Q45" s="45">
        <v>20.088242999999999</v>
      </c>
      <c r="R45" s="45">
        <v>19.708243</v>
      </c>
      <c r="S45" s="455">
        <v>51.863797368421046</v>
      </c>
    </row>
    <row r="46" spans="1:19" x14ac:dyDescent="0.3">
      <c r="A46" s="58" t="s">
        <v>103</v>
      </c>
      <c r="B46" s="8" t="s">
        <v>179</v>
      </c>
      <c r="C46" s="28" t="s">
        <v>121</v>
      </c>
      <c r="D46" s="44">
        <v>64.91</v>
      </c>
      <c r="E46" s="44">
        <v>103.65</v>
      </c>
      <c r="F46" s="44">
        <v>98.277207309999994</v>
      </c>
      <c r="G46" s="44">
        <v>56.388113269999991</v>
      </c>
      <c r="H46" s="44">
        <v>64.905850464000011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35"/>
      <c r="O46" s="44">
        <v>-8.5218867300000056</v>
      </c>
      <c r="P46" s="454">
        <v>-0.13128773270682492</v>
      </c>
      <c r="Q46" s="44">
        <v>120.63556834999999</v>
      </c>
      <c r="R46" s="44">
        <v>55.725568349999989</v>
      </c>
      <c r="S46" s="454">
        <v>0.85850513557233077</v>
      </c>
    </row>
    <row r="47" spans="1:19" hidden="1" x14ac:dyDescent="0.3">
      <c r="A47" s="59"/>
      <c r="B47" s="7"/>
      <c r="C47" s="2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5"/>
      <c r="O47" s="45"/>
      <c r="P47" s="455"/>
      <c r="Q47" s="45"/>
      <c r="R47" s="45"/>
      <c r="S47" s="455"/>
    </row>
    <row r="48" spans="1:19" x14ac:dyDescent="0.3">
      <c r="A48" s="59" t="s">
        <v>104</v>
      </c>
      <c r="B48" s="7" t="s">
        <v>41</v>
      </c>
      <c r="C48" s="27" t="s">
        <v>121</v>
      </c>
      <c r="D48" s="45">
        <v>21.04</v>
      </c>
      <c r="E48" s="45">
        <v>22.47</v>
      </c>
      <c r="F48" s="45">
        <v>20.140897309999996</v>
      </c>
      <c r="G48" s="45">
        <v>10.64806596</v>
      </c>
      <c r="H48" s="45">
        <v>21.04313484</v>
      </c>
      <c r="I48" s="45"/>
      <c r="J48" s="45"/>
      <c r="K48" s="45"/>
      <c r="L48" s="45"/>
      <c r="M48" s="45"/>
      <c r="N48" s="35"/>
      <c r="O48" s="45">
        <v>-10.391934039999999</v>
      </c>
      <c r="P48" s="455">
        <v>-0.49391321482889727</v>
      </c>
      <c r="Q48" s="45">
        <v>19.834478349999998</v>
      </c>
      <c r="R48" s="45">
        <v>-1.2055216500000014</v>
      </c>
      <c r="S48" s="455">
        <v>-5.7296656368821419E-2</v>
      </c>
    </row>
    <row r="49" spans="1:20" hidden="1" x14ac:dyDescent="0.3">
      <c r="A49" s="59"/>
      <c r="B49" s="7"/>
      <c r="C49" s="27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35"/>
      <c r="O49" s="45"/>
      <c r="P49" s="455"/>
      <c r="Q49" s="45"/>
      <c r="R49" s="45"/>
      <c r="S49" s="455"/>
    </row>
    <row r="50" spans="1:20" ht="31.2" x14ac:dyDescent="0.3">
      <c r="A50" s="59" t="s">
        <v>105</v>
      </c>
      <c r="B50" s="7" t="s">
        <v>42</v>
      </c>
      <c r="C50" s="27" t="s">
        <v>121</v>
      </c>
      <c r="D50" s="45">
        <v>40.93</v>
      </c>
      <c r="E50" s="45">
        <v>64.13</v>
      </c>
      <c r="F50" s="45">
        <v>50.406309999999998</v>
      </c>
      <c r="G50" s="45">
        <v>26.511017309999996</v>
      </c>
      <c r="H50" s="45">
        <v>40.929791448000003</v>
      </c>
      <c r="I50" s="45"/>
      <c r="J50" s="45"/>
      <c r="K50" s="45"/>
      <c r="L50" s="45"/>
      <c r="M50" s="45"/>
      <c r="N50" s="35"/>
      <c r="O50" s="45">
        <v>-14.418982690000004</v>
      </c>
      <c r="P50" s="455">
        <v>-0.35228396506230153</v>
      </c>
      <c r="Q50" s="45">
        <v>50.028839999999995</v>
      </c>
      <c r="R50" s="45">
        <v>9.0988399999999956</v>
      </c>
      <c r="S50" s="455">
        <v>0.22230246762765682</v>
      </c>
    </row>
    <row r="51" spans="1:20" ht="31.2" x14ac:dyDescent="0.3">
      <c r="A51" s="59" t="s">
        <v>106</v>
      </c>
      <c r="B51" s="7" t="s">
        <v>43</v>
      </c>
      <c r="C51" s="27" t="s">
        <v>121</v>
      </c>
      <c r="D51" s="45">
        <v>2.93</v>
      </c>
      <c r="E51" s="45">
        <v>17.059999999999999</v>
      </c>
      <c r="F51" s="45">
        <v>27.73</v>
      </c>
      <c r="G51" s="45">
        <v>19.229029999999998</v>
      </c>
      <c r="H51" s="45">
        <v>2.9329241760000007</v>
      </c>
      <c r="I51" s="45"/>
      <c r="J51" s="45"/>
      <c r="K51" s="45"/>
      <c r="L51" s="45"/>
      <c r="M51" s="45"/>
      <c r="N51" s="35"/>
      <c r="O51" s="45">
        <v>16.299029999999998</v>
      </c>
      <c r="P51" s="455">
        <v>5.5628088737201358</v>
      </c>
      <c r="Q51" s="45">
        <v>50.77225</v>
      </c>
      <c r="R51" s="45">
        <v>47.84225</v>
      </c>
      <c r="S51" s="455">
        <v>16.328412969283274</v>
      </c>
    </row>
    <row r="52" spans="1:20" x14ac:dyDescent="0.3">
      <c r="A52" s="58" t="s">
        <v>107</v>
      </c>
      <c r="B52" s="8" t="s">
        <v>44</v>
      </c>
      <c r="C52" s="28" t="s">
        <v>121</v>
      </c>
      <c r="D52" s="44">
        <v>25.13</v>
      </c>
      <c r="E52" s="44">
        <v>64.41</v>
      </c>
      <c r="F52" s="44">
        <v>54.122955650000002</v>
      </c>
      <c r="G52" s="44">
        <v>22.669462909999993</v>
      </c>
      <c r="H52" s="44">
        <v>25.13</v>
      </c>
      <c r="I52" s="44" t="e">
        <v>#REF!</v>
      </c>
      <c r="J52" s="44" t="e">
        <v>#REF!</v>
      </c>
      <c r="K52" s="44" t="e">
        <v>#REF!</v>
      </c>
      <c r="L52" s="44" t="e">
        <v>#REF!</v>
      </c>
      <c r="M52" s="44" t="e">
        <v>#REF!</v>
      </c>
      <c r="N52" s="35"/>
      <c r="O52" s="44">
        <v>-2.4605370900000061</v>
      </c>
      <c r="P52" s="454">
        <v>-9.79123394349386E-2</v>
      </c>
      <c r="Q52" s="44">
        <v>697.79910475000008</v>
      </c>
      <c r="R52" s="44">
        <v>672.66910475000009</v>
      </c>
      <c r="S52" s="454">
        <v>26.767572811380823</v>
      </c>
    </row>
    <row r="53" spans="1:20" x14ac:dyDescent="0.3">
      <c r="A53" s="59" t="s">
        <v>108</v>
      </c>
      <c r="B53" s="7" t="s">
        <v>45</v>
      </c>
      <c r="C53" s="27" t="s">
        <v>121</v>
      </c>
      <c r="D53" s="45">
        <v>1.71</v>
      </c>
      <c r="E53" s="45">
        <v>0</v>
      </c>
      <c r="F53" s="45">
        <v>0</v>
      </c>
      <c r="G53" s="45">
        <v>0</v>
      </c>
      <c r="H53" s="45">
        <v>1.71</v>
      </c>
      <c r="I53" s="45" t="e">
        <v>#REF!</v>
      </c>
      <c r="J53" s="45" t="e">
        <v>#REF!</v>
      </c>
      <c r="K53" s="45" t="e">
        <v>#REF!</v>
      </c>
      <c r="L53" s="45" t="e">
        <v>#REF!</v>
      </c>
      <c r="M53" s="45" t="e">
        <v>#REF!</v>
      </c>
      <c r="N53" s="35"/>
      <c r="O53" s="45">
        <v>-1.71</v>
      </c>
      <c r="P53" s="455"/>
      <c r="Q53" s="45">
        <v>0</v>
      </c>
      <c r="R53" s="45">
        <v>-1.71</v>
      </c>
      <c r="S53" s="455">
        <v>-1</v>
      </c>
    </row>
    <row r="54" spans="1:20" x14ac:dyDescent="0.3">
      <c r="A54" s="59" t="s">
        <v>109</v>
      </c>
      <c r="B54" s="7" t="s">
        <v>46</v>
      </c>
      <c r="C54" s="27" t="s">
        <v>121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 t="e">
        <v>#REF!</v>
      </c>
      <c r="J54" s="45" t="e">
        <v>#REF!</v>
      </c>
      <c r="K54" s="45" t="e">
        <v>#REF!</v>
      </c>
      <c r="L54" s="45" t="e">
        <v>#REF!</v>
      </c>
      <c r="M54" s="45" t="e">
        <v>#REF!</v>
      </c>
      <c r="N54" s="35"/>
      <c r="O54" s="45">
        <v>0</v>
      </c>
      <c r="P54" s="455"/>
      <c r="Q54" s="45">
        <v>633.92857153</v>
      </c>
      <c r="R54" s="45">
        <v>633.92857153</v>
      </c>
      <c r="S54" s="455"/>
    </row>
    <row r="55" spans="1:20" x14ac:dyDescent="0.3">
      <c r="A55" s="59" t="s">
        <v>110</v>
      </c>
      <c r="B55" s="7" t="s">
        <v>47</v>
      </c>
      <c r="C55" s="27" t="s">
        <v>121</v>
      </c>
      <c r="D55" s="45">
        <v>2.46</v>
      </c>
      <c r="E55" s="45">
        <v>16.87</v>
      </c>
      <c r="F55" s="45">
        <v>13.727375009999999</v>
      </c>
      <c r="G55" s="45">
        <v>5.8006261600000002</v>
      </c>
      <c r="H55" s="45">
        <v>2.46</v>
      </c>
      <c r="I55" s="45" t="e">
        <v>#REF!</v>
      </c>
      <c r="J55" s="45" t="e">
        <v>#REF!</v>
      </c>
      <c r="K55" s="45" t="e">
        <v>#REF!</v>
      </c>
      <c r="L55" s="45" t="e">
        <v>#REF!</v>
      </c>
      <c r="M55" s="45" t="e">
        <v>#REF!</v>
      </c>
      <c r="N55" s="35"/>
      <c r="O55" s="45">
        <v>3.3406261600000002</v>
      </c>
      <c r="P55" s="455">
        <v>1.3579781138211384</v>
      </c>
      <c r="Q55" s="45">
        <v>19.450810000000001</v>
      </c>
      <c r="R55" s="45">
        <v>16.99081</v>
      </c>
      <c r="S55" s="455">
        <v>6.906833333333334</v>
      </c>
    </row>
    <row r="56" spans="1:20" x14ac:dyDescent="0.3">
      <c r="A56" s="59" t="s">
        <v>111</v>
      </c>
      <c r="B56" s="7" t="s">
        <v>48</v>
      </c>
      <c r="C56" s="27" t="s">
        <v>121</v>
      </c>
      <c r="D56" s="45">
        <v>1.23</v>
      </c>
      <c r="E56" s="45">
        <v>36.880000000000003</v>
      </c>
      <c r="F56" s="45">
        <v>27.622440659999999</v>
      </c>
      <c r="G56" s="45">
        <v>11.435547549999997</v>
      </c>
      <c r="H56" s="45">
        <v>1.23</v>
      </c>
      <c r="I56" s="45" t="e">
        <v>#REF!</v>
      </c>
      <c r="J56" s="45" t="e">
        <v>#REF!</v>
      </c>
      <c r="K56" s="45" t="e">
        <v>#REF!</v>
      </c>
      <c r="L56" s="45" t="e">
        <v>#REF!</v>
      </c>
      <c r="M56" s="45" t="e">
        <v>#REF!</v>
      </c>
      <c r="N56" s="35"/>
      <c r="O56" s="45">
        <v>10.205547549999997</v>
      </c>
      <c r="P56" s="455">
        <v>8.2971931300812987</v>
      </c>
      <c r="Q56" s="45">
        <v>11.435549999999999</v>
      </c>
      <c r="R56" s="45">
        <v>10.205549999999999</v>
      </c>
      <c r="S56" s="455">
        <v>8.2971951219512192</v>
      </c>
    </row>
    <row r="57" spans="1:20" x14ac:dyDescent="0.3">
      <c r="A57" s="59" t="s">
        <v>112</v>
      </c>
      <c r="B57" s="7" t="s">
        <v>49</v>
      </c>
      <c r="C57" s="27" t="s">
        <v>121</v>
      </c>
      <c r="D57" s="45">
        <v>1.37</v>
      </c>
      <c r="E57" s="45">
        <v>4.43</v>
      </c>
      <c r="F57" s="45">
        <v>3.2683699799999997</v>
      </c>
      <c r="G57" s="45">
        <v>1.1732891999999999</v>
      </c>
      <c r="H57" s="45">
        <v>1.37</v>
      </c>
      <c r="I57" s="45" t="e">
        <v>#REF!</v>
      </c>
      <c r="J57" s="45" t="e">
        <v>#REF!</v>
      </c>
      <c r="K57" s="45" t="e">
        <v>#REF!</v>
      </c>
      <c r="L57" s="45" t="e">
        <v>#REF!</v>
      </c>
      <c r="M57" s="45" t="e">
        <v>#REF!</v>
      </c>
      <c r="N57" s="35"/>
      <c r="O57" s="45">
        <v>-0.19671080000000019</v>
      </c>
      <c r="P57" s="455">
        <v>-0.14358452554744539</v>
      </c>
      <c r="Q57" s="45">
        <v>7.6371732199999993</v>
      </c>
      <c r="R57" s="45">
        <v>6.2671732199999992</v>
      </c>
      <c r="S57" s="455">
        <v>4.5745789927007294</v>
      </c>
    </row>
    <row r="58" spans="1:20" x14ac:dyDescent="0.3">
      <c r="A58" s="59" t="s">
        <v>636</v>
      </c>
      <c r="B58" s="7" t="s">
        <v>50</v>
      </c>
      <c r="C58" s="27" t="s">
        <v>121</v>
      </c>
      <c r="D58" s="45">
        <v>18.36</v>
      </c>
      <c r="E58" s="45">
        <v>6.24</v>
      </c>
      <c r="F58" s="45">
        <v>9.5047699999999988</v>
      </c>
      <c r="G58" s="45">
        <v>4.26</v>
      </c>
      <c r="H58" s="45">
        <v>18.36</v>
      </c>
      <c r="I58" s="45">
        <v>6.6655180799999991E-2</v>
      </c>
      <c r="J58" s="45">
        <v>5.382180864000001E-2</v>
      </c>
      <c r="K58" s="45">
        <v>5.1679088640000002E-2</v>
      </c>
      <c r="L58" s="45">
        <v>5.3890928639999995E-2</v>
      </c>
      <c r="M58" s="45">
        <v>5.2093808640000003E-2</v>
      </c>
      <c r="N58" s="35"/>
      <c r="O58" s="45">
        <v>-14.1</v>
      </c>
      <c r="P58" s="455">
        <v>-0.76797385620915026</v>
      </c>
      <c r="Q58" s="45">
        <v>25.346999999999998</v>
      </c>
      <c r="R58" s="45">
        <v>6.9869999999999983</v>
      </c>
      <c r="S58" s="455">
        <v>0.38055555555555554</v>
      </c>
    </row>
    <row r="59" spans="1:20" s="3" customFormat="1" x14ac:dyDescent="0.3">
      <c r="A59" s="58" t="s">
        <v>113</v>
      </c>
      <c r="B59" s="8" t="s">
        <v>51</v>
      </c>
      <c r="C59" s="28" t="s">
        <v>121</v>
      </c>
      <c r="D59" s="44">
        <v>0.37</v>
      </c>
      <c r="E59" s="44">
        <v>112.596</v>
      </c>
      <c r="F59" s="44"/>
      <c r="G59" s="44">
        <v>20.183577539999998</v>
      </c>
      <c r="H59" s="44">
        <v>0.37</v>
      </c>
      <c r="I59" s="44"/>
      <c r="J59" s="44"/>
      <c r="K59" s="44"/>
      <c r="L59" s="44"/>
      <c r="M59" s="44"/>
      <c r="N59" s="43"/>
      <c r="O59" s="44">
        <v>19.813577539999997</v>
      </c>
      <c r="P59" s="454"/>
      <c r="Q59" s="44">
        <v>21.577831519999997</v>
      </c>
      <c r="R59" s="44">
        <v>21.207831519999996</v>
      </c>
      <c r="S59" s="454">
        <v>57.318463567567562</v>
      </c>
      <c r="T59" s="1"/>
    </row>
    <row r="60" spans="1:20" s="434" customFormat="1" x14ac:dyDescent="0.3">
      <c r="A60" s="576" t="s">
        <v>114</v>
      </c>
      <c r="B60" s="577" t="s">
        <v>145</v>
      </c>
      <c r="C60" s="426" t="s">
        <v>142</v>
      </c>
      <c r="D60" s="441">
        <v>20090.21</v>
      </c>
      <c r="E60" s="441">
        <v>15031.52</v>
      </c>
      <c r="F60" s="441">
        <v>64.854065339999991</v>
      </c>
      <c r="G60" s="441"/>
      <c r="H60" s="441">
        <v>20090.208903373601</v>
      </c>
      <c r="I60" s="441" t="e">
        <v>#REF!</v>
      </c>
      <c r="J60" s="441" t="e">
        <v>#REF!</v>
      </c>
      <c r="K60" s="441" t="e">
        <v>#REF!</v>
      </c>
      <c r="L60" s="441" t="e">
        <v>#REF!</v>
      </c>
      <c r="M60" s="441" t="e">
        <v>#REF!</v>
      </c>
      <c r="N60" s="433"/>
      <c r="O60" s="441">
        <v>-20090.21</v>
      </c>
      <c r="P60" s="460">
        <v>-1</v>
      </c>
      <c r="Q60" s="441">
        <v>15916.574549999999</v>
      </c>
      <c r="R60" s="441">
        <v>-4173.6354499999998</v>
      </c>
      <c r="S60" s="460">
        <v>-0.20774473985090247</v>
      </c>
      <c r="T60" s="1"/>
    </row>
    <row r="61" spans="1:20" s="434" customFormat="1" x14ac:dyDescent="0.3">
      <c r="A61" s="576"/>
      <c r="B61" s="577"/>
      <c r="C61" s="437" t="s">
        <v>143</v>
      </c>
      <c r="D61" s="443">
        <v>6.23</v>
      </c>
      <c r="E61" s="443">
        <v>6.23</v>
      </c>
      <c r="F61" s="437"/>
      <c r="G61" s="437"/>
      <c r="H61" s="443">
        <v>6.23</v>
      </c>
      <c r="I61" s="443">
        <v>8.73</v>
      </c>
      <c r="J61" s="443">
        <v>8.66</v>
      </c>
      <c r="K61" s="443">
        <v>8.59</v>
      </c>
      <c r="L61" s="443">
        <v>8.42</v>
      </c>
      <c r="M61" s="443">
        <v>8.39</v>
      </c>
      <c r="N61" s="427" t="s">
        <v>378</v>
      </c>
      <c r="O61" s="437">
        <v>-6.23</v>
      </c>
      <c r="P61" s="458">
        <v>-1</v>
      </c>
      <c r="Q61" s="571">
        <v>6.23</v>
      </c>
      <c r="R61" s="437">
        <v>0</v>
      </c>
      <c r="S61" s="458">
        <v>0</v>
      </c>
      <c r="T61" s="1"/>
    </row>
    <row r="62" spans="1:20" s="434" customFormat="1" x14ac:dyDescent="0.3">
      <c r="A62" s="576"/>
      <c r="B62" s="577"/>
      <c r="C62" s="437" t="s">
        <v>144</v>
      </c>
      <c r="D62" s="443">
        <v>6312.5</v>
      </c>
      <c r="E62" s="443">
        <v>4930</v>
      </c>
      <c r="F62" s="437"/>
      <c r="G62" s="437"/>
      <c r="H62" s="443">
        <v>6312.5</v>
      </c>
      <c r="I62" s="443">
        <v>-4981265.9118828801</v>
      </c>
      <c r="J62" s="443">
        <v>-4971964.044243292</v>
      </c>
      <c r="K62" s="443">
        <v>-4962166.8489354812</v>
      </c>
      <c r="L62" s="443">
        <v>-4950626.3575486084</v>
      </c>
      <c r="M62" s="443">
        <v>-4935686.1171662128</v>
      </c>
      <c r="N62" s="433"/>
      <c r="O62" s="437">
        <v>-6312.5</v>
      </c>
      <c r="P62" s="458">
        <v>-1</v>
      </c>
      <c r="Q62" s="571">
        <v>4595</v>
      </c>
      <c r="R62" s="437">
        <v>-1717.5</v>
      </c>
      <c r="S62" s="458">
        <v>-0.2720792079207921</v>
      </c>
      <c r="T62" s="1"/>
    </row>
    <row r="63" spans="1:20" x14ac:dyDescent="0.3">
      <c r="A63" s="58" t="s">
        <v>115</v>
      </c>
      <c r="B63" s="8" t="s">
        <v>52</v>
      </c>
      <c r="C63" s="28" t="s">
        <v>121</v>
      </c>
      <c r="D63" s="44">
        <v>37804.53</v>
      </c>
      <c r="E63" s="44">
        <v>47521.14</v>
      </c>
      <c r="F63" s="286">
        <v>34970.021492239997</v>
      </c>
      <c r="G63" s="286">
        <v>17819.29474972</v>
      </c>
      <c r="H63" s="44">
        <v>37804.524234276163</v>
      </c>
      <c r="I63" s="44" t="e">
        <v>#REF!</v>
      </c>
      <c r="J63" s="44" t="e">
        <v>#REF!</v>
      </c>
      <c r="K63" s="44" t="e">
        <v>#REF!</v>
      </c>
      <c r="L63" s="44" t="e">
        <v>#REF!</v>
      </c>
      <c r="M63" s="44" t="e">
        <v>#REF!</v>
      </c>
      <c r="N63" s="35"/>
      <c r="O63" s="286">
        <v>-19985.235250279999</v>
      </c>
      <c r="P63" s="457">
        <v>-0.5286465735794097</v>
      </c>
      <c r="Q63" s="286">
        <v>80235.793090079998</v>
      </c>
      <c r="R63" s="286">
        <v>42431.26309008</v>
      </c>
      <c r="S63" s="457">
        <v>1.1223856794431777</v>
      </c>
    </row>
    <row r="64" spans="1:20" x14ac:dyDescent="0.3">
      <c r="A64" s="59" t="s">
        <v>116</v>
      </c>
      <c r="B64" s="7" t="s">
        <v>183</v>
      </c>
      <c r="C64" s="27" t="s">
        <v>121</v>
      </c>
      <c r="D64" s="45">
        <v>0</v>
      </c>
      <c r="E64" s="45">
        <v>-16341.59</v>
      </c>
      <c r="F64" s="27"/>
      <c r="G64" s="27">
        <v>0</v>
      </c>
      <c r="H64" s="45">
        <v>0</v>
      </c>
      <c r="I64" s="45">
        <v>14.760644599999999</v>
      </c>
      <c r="J64" s="45">
        <v>16.340341333116662</v>
      </c>
      <c r="K64" s="45">
        <v>18.179995204824028</v>
      </c>
      <c r="L64" s="45">
        <v>20.216394321166455</v>
      </c>
      <c r="M64" s="45">
        <v>22.469382603305995</v>
      </c>
      <c r="N64" s="35"/>
      <c r="O64" s="27">
        <v>0</v>
      </c>
      <c r="P64" s="456"/>
      <c r="Q64" s="511"/>
      <c r="R64" s="511">
        <v>0</v>
      </c>
      <c r="S64" s="456"/>
    </row>
    <row r="65" spans="1:21" ht="31.2" x14ac:dyDescent="0.3">
      <c r="A65" s="58" t="s">
        <v>117</v>
      </c>
      <c r="B65" s="7" t="s">
        <v>54</v>
      </c>
      <c r="C65" s="27" t="s">
        <v>121</v>
      </c>
      <c r="D65" s="45">
        <v>873.73</v>
      </c>
      <c r="E65" s="45"/>
      <c r="F65" s="27"/>
      <c r="G65" s="27">
        <v>0</v>
      </c>
      <c r="H65" s="45">
        <v>873.73</v>
      </c>
      <c r="I65" s="45"/>
      <c r="J65" s="45"/>
      <c r="K65" s="45"/>
      <c r="L65" s="45"/>
      <c r="M65" s="45"/>
      <c r="N65" s="35"/>
      <c r="O65" s="27">
        <v>-873.73</v>
      </c>
      <c r="P65" s="456">
        <v>-1</v>
      </c>
      <c r="Q65" s="27"/>
      <c r="R65" s="27">
        <v>-873.73</v>
      </c>
      <c r="S65" s="456">
        <v>-1</v>
      </c>
    </row>
    <row r="66" spans="1:21" x14ac:dyDescent="0.3">
      <c r="A66" s="58" t="s">
        <v>118</v>
      </c>
      <c r="B66" s="8" t="s">
        <v>55</v>
      </c>
      <c r="C66" s="28" t="s">
        <v>121</v>
      </c>
      <c r="D66" s="44">
        <v>37804.53</v>
      </c>
      <c r="E66" s="44">
        <v>31179.56</v>
      </c>
      <c r="F66" s="286">
        <v>34970.021492239997</v>
      </c>
      <c r="G66" s="286">
        <v>13970.312991071427</v>
      </c>
      <c r="H66" s="44">
        <v>37804.524234276163</v>
      </c>
      <c r="I66" s="44" t="e">
        <v>#REF!</v>
      </c>
      <c r="J66" s="44" t="e">
        <v>#REF!</v>
      </c>
      <c r="K66" s="44" t="e">
        <v>#REF!</v>
      </c>
      <c r="L66" s="44" t="e">
        <v>#REF!</v>
      </c>
      <c r="M66" s="44" t="e">
        <v>#REF!</v>
      </c>
      <c r="N66" s="35"/>
      <c r="O66" s="286">
        <v>-23834.217008928572</v>
      </c>
      <c r="P66" s="457">
        <v>-0.63045928646457372</v>
      </c>
      <c r="Q66" s="286">
        <v>28919.070359999998</v>
      </c>
      <c r="R66" s="286">
        <v>-8885.4596400000009</v>
      </c>
      <c r="S66" s="457">
        <v>-0.23503690272038835</v>
      </c>
    </row>
    <row r="67" spans="1:21" x14ac:dyDescent="0.3">
      <c r="A67" s="58" t="s">
        <v>119</v>
      </c>
      <c r="B67" s="8" t="s">
        <v>194</v>
      </c>
      <c r="C67" s="28" t="s">
        <v>126</v>
      </c>
      <c r="D67" s="44">
        <v>90.45</v>
      </c>
      <c r="E67" s="44">
        <v>74.209999999999994</v>
      </c>
      <c r="F67" s="44">
        <v>65.977999999999994</v>
      </c>
      <c r="G67" s="44">
        <v>33.424999999999997</v>
      </c>
      <c r="H67" s="44">
        <v>90.45</v>
      </c>
      <c r="I67" s="44">
        <v>5069.9659118828804</v>
      </c>
      <c r="J67" s="44">
        <v>5061.2140442432919</v>
      </c>
      <c r="K67" s="44">
        <v>5051.9668489354817</v>
      </c>
      <c r="L67" s="44">
        <v>5042.0263575486078</v>
      </c>
      <c r="M67" s="44">
        <v>5027.1361171662129</v>
      </c>
      <c r="N67" s="35"/>
      <c r="O67" s="44">
        <v>-57.025000000000006</v>
      </c>
      <c r="P67" s="454">
        <v>-0.63045881702598128</v>
      </c>
      <c r="Q67" s="44">
        <v>69.191000000000003</v>
      </c>
      <c r="R67" s="44">
        <v>-21.259</v>
      </c>
      <c r="S67" s="454">
        <v>-0.23503593145384194</v>
      </c>
      <c r="U67" s="512"/>
    </row>
    <row r="68" spans="1:21" hidden="1" x14ac:dyDescent="0.3">
      <c r="A68" s="580" t="s">
        <v>120</v>
      </c>
      <c r="B68" s="579" t="s">
        <v>59</v>
      </c>
      <c r="C68" s="28" t="s">
        <v>127</v>
      </c>
      <c r="D68" s="45"/>
      <c r="E68" s="45"/>
      <c r="F68" s="28"/>
      <c r="G68" s="28"/>
      <c r="H68" s="45"/>
      <c r="I68" s="45"/>
      <c r="J68" s="45"/>
      <c r="K68" s="45"/>
      <c r="L68" s="45"/>
      <c r="M68" s="45"/>
      <c r="N68" s="35"/>
      <c r="O68" s="28">
        <v>0</v>
      </c>
      <c r="P68" s="457" t="e">
        <v>#DIV/0!</v>
      </c>
      <c r="Q68" s="28"/>
      <c r="R68" s="28">
        <v>0</v>
      </c>
      <c r="S68" s="457" t="e">
        <v>#DIV/0!</v>
      </c>
    </row>
    <row r="69" spans="1:21" hidden="1" x14ac:dyDescent="0.3">
      <c r="A69" s="580"/>
      <c r="B69" s="579"/>
      <c r="C69" s="28" t="s">
        <v>128</v>
      </c>
      <c r="D69" s="45"/>
      <c r="E69" s="45"/>
      <c r="F69" s="28"/>
      <c r="G69" s="28"/>
      <c r="H69" s="45"/>
      <c r="I69" s="45"/>
      <c r="J69" s="45"/>
      <c r="K69" s="45"/>
      <c r="L69" s="45"/>
      <c r="M69" s="45"/>
      <c r="N69" s="35"/>
      <c r="O69" s="28">
        <v>0</v>
      </c>
      <c r="P69" s="457" t="e">
        <v>#DIV/0!</v>
      </c>
      <c r="Q69" s="28"/>
      <c r="R69" s="28">
        <v>0</v>
      </c>
      <c r="S69" s="457" t="e">
        <v>#DIV/0!</v>
      </c>
    </row>
    <row r="70" spans="1:21" s="434" customFormat="1" x14ac:dyDescent="0.3">
      <c r="A70" s="464" t="s">
        <v>184</v>
      </c>
      <c r="B70" s="431" t="s">
        <v>185</v>
      </c>
      <c r="C70" s="426" t="s">
        <v>129</v>
      </c>
      <c r="D70" s="432">
        <v>417.96</v>
      </c>
      <c r="E70" s="432">
        <v>420.17</v>
      </c>
      <c r="F70" s="465">
        <v>419.05039545108104</v>
      </c>
      <c r="G70" s="465">
        <v>417.95999973287741</v>
      </c>
      <c r="H70" s="432">
        <v>417.96046693505986</v>
      </c>
      <c r="I70" s="432" t="e">
        <v>#REF!</v>
      </c>
      <c r="J70" s="432" t="e">
        <v>#REF!</v>
      </c>
      <c r="K70" s="432" t="e">
        <v>#REF!</v>
      </c>
      <c r="L70" s="432" t="e">
        <v>#REF!</v>
      </c>
      <c r="M70" s="432" t="e">
        <v>#REF!</v>
      </c>
      <c r="N70" s="433"/>
      <c r="O70" s="465">
        <v>-2.6712257295002928E-7</v>
      </c>
      <c r="P70" s="460">
        <v>-6.391104312442053E-10</v>
      </c>
      <c r="Q70" s="465">
        <v>417.96</v>
      </c>
      <c r="R70" s="465">
        <v>0</v>
      </c>
      <c r="S70" s="460">
        <v>0</v>
      </c>
      <c r="T70" s="1"/>
      <c r="U70" s="513"/>
    </row>
    <row r="71" spans="1:21" s="434" customFormat="1" x14ac:dyDescent="0.3">
      <c r="A71" s="464"/>
      <c r="B71" s="431"/>
      <c r="C71" s="426"/>
      <c r="D71" s="432"/>
      <c r="E71" s="432"/>
      <c r="F71" s="426"/>
      <c r="G71" s="426"/>
      <c r="H71" s="432"/>
      <c r="I71" s="432"/>
      <c r="J71" s="432"/>
      <c r="K71" s="432"/>
      <c r="L71" s="432"/>
      <c r="M71" s="432"/>
      <c r="N71" s="433"/>
      <c r="O71" s="426"/>
      <c r="P71" s="460"/>
      <c r="Q71" s="426"/>
      <c r="R71" s="426">
        <v>0</v>
      </c>
      <c r="S71" s="460"/>
    </row>
    <row r="72" spans="1:21" x14ac:dyDescent="0.3">
      <c r="A72" s="61"/>
      <c r="B72" s="6" t="s">
        <v>61</v>
      </c>
      <c r="C72" s="10"/>
      <c r="D72" s="45"/>
      <c r="E72" s="45"/>
      <c r="F72" s="10"/>
      <c r="G72" s="10"/>
      <c r="H72" s="45"/>
      <c r="I72" s="45"/>
      <c r="J72" s="45"/>
      <c r="K72" s="45"/>
      <c r="L72" s="45"/>
      <c r="M72" s="45"/>
      <c r="N72" s="35"/>
      <c r="O72" s="10"/>
      <c r="P72" s="461"/>
      <c r="Q72" s="10"/>
      <c r="R72" s="10">
        <v>0</v>
      </c>
      <c r="S72" s="461"/>
    </row>
    <row r="73" spans="1:21" ht="31.2" x14ac:dyDescent="0.3">
      <c r="A73" s="61"/>
      <c r="B73" s="6" t="s">
        <v>62</v>
      </c>
      <c r="C73" s="10" t="s">
        <v>130</v>
      </c>
      <c r="D73" s="51">
        <v>12</v>
      </c>
      <c r="E73" s="51">
        <v>12</v>
      </c>
      <c r="F73" s="51">
        <v>12</v>
      </c>
      <c r="G73" s="51">
        <v>12</v>
      </c>
      <c r="H73" s="51">
        <v>12</v>
      </c>
      <c r="I73" s="51">
        <v>12</v>
      </c>
      <c r="J73" s="51">
        <v>12</v>
      </c>
      <c r="K73" s="51">
        <v>12</v>
      </c>
      <c r="L73" s="51">
        <v>12</v>
      </c>
      <c r="M73" s="51">
        <v>12</v>
      </c>
      <c r="N73" s="35"/>
      <c r="O73" s="51">
        <v>0</v>
      </c>
      <c r="P73" s="454">
        <v>0</v>
      </c>
      <c r="Q73" s="51">
        <v>15</v>
      </c>
      <c r="R73" s="51">
        <v>3</v>
      </c>
      <c r="S73" s="454">
        <v>0.25</v>
      </c>
      <c r="U73" s="482"/>
    </row>
    <row r="74" spans="1:21" x14ac:dyDescent="0.3">
      <c r="A74" s="61"/>
      <c r="B74" s="4" t="s">
        <v>63</v>
      </c>
      <c r="C74" s="10" t="s">
        <v>130</v>
      </c>
      <c r="D74" s="52">
        <v>5</v>
      </c>
      <c r="E74" s="52">
        <v>5</v>
      </c>
      <c r="F74" s="10">
        <v>5</v>
      </c>
      <c r="G74" s="10">
        <v>5</v>
      </c>
      <c r="H74" s="52">
        <v>5</v>
      </c>
      <c r="I74" s="52">
        <v>5</v>
      </c>
      <c r="J74" s="52">
        <v>5</v>
      </c>
      <c r="K74" s="52">
        <v>5</v>
      </c>
      <c r="L74" s="52">
        <v>5</v>
      </c>
      <c r="M74" s="52">
        <v>5</v>
      </c>
      <c r="N74" s="35"/>
      <c r="O74" s="10">
        <v>0</v>
      </c>
      <c r="P74" s="461">
        <v>0</v>
      </c>
      <c r="Q74" s="10">
        <v>5</v>
      </c>
      <c r="R74" s="10">
        <v>0</v>
      </c>
      <c r="S74" s="461">
        <v>0</v>
      </c>
    </row>
    <row r="75" spans="1:21" x14ac:dyDescent="0.3">
      <c r="A75" s="61"/>
      <c r="B75" s="4" t="s">
        <v>64</v>
      </c>
      <c r="C75" s="10" t="s">
        <v>130</v>
      </c>
      <c r="D75" s="52">
        <v>7</v>
      </c>
      <c r="E75" s="52">
        <v>7</v>
      </c>
      <c r="F75" s="10">
        <v>7</v>
      </c>
      <c r="G75" s="10">
        <v>7</v>
      </c>
      <c r="H75" s="52">
        <v>7</v>
      </c>
      <c r="I75" s="52">
        <v>7</v>
      </c>
      <c r="J75" s="52">
        <v>7</v>
      </c>
      <c r="K75" s="52">
        <v>7</v>
      </c>
      <c r="L75" s="52">
        <v>7</v>
      </c>
      <c r="M75" s="52">
        <v>7</v>
      </c>
      <c r="N75" s="35"/>
      <c r="O75" s="10">
        <v>0</v>
      </c>
      <c r="P75" s="461">
        <v>0</v>
      </c>
      <c r="Q75" s="10">
        <v>10</v>
      </c>
      <c r="R75" s="10">
        <v>3</v>
      </c>
      <c r="S75" s="461">
        <v>0.4285714285714286</v>
      </c>
    </row>
    <row r="76" spans="1:21" ht="31.2" x14ac:dyDescent="0.3">
      <c r="A76" s="61"/>
      <c r="B76" s="6" t="s">
        <v>65</v>
      </c>
      <c r="C76" s="11" t="s">
        <v>131</v>
      </c>
      <c r="D76" s="51">
        <v>89558</v>
      </c>
      <c r="E76" s="51">
        <v>177442</v>
      </c>
      <c r="F76" s="424">
        <v>196916.23444444442</v>
      </c>
      <c r="G76" s="424">
        <v>106999.25180555556</v>
      </c>
      <c r="H76" s="51">
        <v>89558.199205323355</v>
      </c>
      <c r="I76" s="51">
        <v>331287.8666666667</v>
      </c>
      <c r="J76" s="51">
        <v>357790.85833333334</v>
      </c>
      <c r="K76" s="51">
        <v>386414.09166666662</v>
      </c>
      <c r="L76" s="51">
        <v>417327.25</v>
      </c>
      <c r="M76" s="51">
        <v>450713.43333333335</v>
      </c>
      <c r="N76" s="35"/>
      <c r="O76" s="424">
        <v>17441.251805555556</v>
      </c>
      <c r="P76" s="462">
        <v>0.19474811636655076</v>
      </c>
      <c r="Q76" s="424">
        <v>197969.85615555555</v>
      </c>
      <c r="R76" s="424">
        <v>108411.85615555555</v>
      </c>
      <c r="S76" s="462">
        <v>1.2105211835408958</v>
      </c>
    </row>
    <row r="77" spans="1:21" x14ac:dyDescent="0.3">
      <c r="A77" s="61"/>
      <c r="B77" s="4" t="s">
        <v>63</v>
      </c>
      <c r="C77" s="10" t="s">
        <v>131</v>
      </c>
      <c r="D77" s="52">
        <v>64588</v>
      </c>
      <c r="E77" s="52">
        <v>82941</v>
      </c>
      <c r="F77" s="52">
        <v>69528.462666666659</v>
      </c>
      <c r="G77" s="52">
        <v>62045.408666666677</v>
      </c>
      <c r="H77" s="52">
        <v>64587.520888800005</v>
      </c>
      <c r="I77" s="52">
        <v>257906.2</v>
      </c>
      <c r="J77" s="52">
        <v>278538.59999999998</v>
      </c>
      <c r="K77" s="52">
        <v>300821.59999999998</v>
      </c>
      <c r="L77" s="52">
        <v>324887.39999999997</v>
      </c>
      <c r="M77" s="52">
        <v>350878.4</v>
      </c>
      <c r="N77" s="35"/>
      <c r="O77" s="52">
        <v>-2542.5913333333228</v>
      </c>
      <c r="P77" s="455">
        <v>-3.9366311595549042E-2</v>
      </c>
      <c r="Q77" s="52">
        <v>66586.204000000012</v>
      </c>
      <c r="R77" s="52">
        <v>1998.2040000000125</v>
      </c>
      <c r="S77" s="455">
        <v>3.0937697405091003E-2</v>
      </c>
    </row>
    <row r="78" spans="1:21" x14ac:dyDescent="0.3">
      <c r="A78" s="59"/>
      <c r="B78" s="4" t="s">
        <v>64</v>
      </c>
      <c r="C78" s="10" t="s">
        <v>131</v>
      </c>
      <c r="D78" s="52">
        <v>107394</v>
      </c>
      <c r="E78" s="52">
        <v>244942</v>
      </c>
      <c r="F78" s="52">
        <v>287907.49999999994</v>
      </c>
      <c r="G78" s="52">
        <v>322536.42857142858</v>
      </c>
      <c r="H78" s="52">
        <v>107394.39800284005</v>
      </c>
      <c r="I78" s="52">
        <v>383703.34285714291</v>
      </c>
      <c r="J78" s="52">
        <v>414399.61428571434</v>
      </c>
      <c r="K78" s="52">
        <v>447551.58571428573</v>
      </c>
      <c r="L78" s="52">
        <v>483355.71428571426</v>
      </c>
      <c r="M78" s="52">
        <v>522024.17142857146</v>
      </c>
      <c r="N78" s="35"/>
      <c r="O78" s="52">
        <v>215142.42857142858</v>
      </c>
      <c r="P78" s="455">
        <v>2.0033002641807602</v>
      </c>
      <c r="Q78" s="52">
        <v>263661.6822333333</v>
      </c>
      <c r="R78" s="52">
        <v>156267.6822333333</v>
      </c>
      <c r="S78" s="455">
        <v>1.4550876420780798</v>
      </c>
    </row>
    <row r="79" spans="1:21" x14ac:dyDescent="0.3">
      <c r="A79" s="361"/>
      <c r="B79" s="362"/>
      <c r="C79" s="55"/>
      <c r="D79" s="55"/>
      <c r="E79" s="55"/>
      <c r="F79" s="55"/>
      <c r="G79" s="55"/>
      <c r="H79" s="56">
        <f>C79*1.06</f>
        <v>0</v>
      </c>
      <c r="I79" s="56" t="e">
        <f>'подача воды по МТ'!#REF!</f>
        <v>#REF!</v>
      </c>
      <c r="J79" s="56" t="e">
        <f>'подача воды по МТ'!#REF!</f>
        <v>#REF!</v>
      </c>
      <c r="K79" s="56" t="e">
        <f>'подача воды по МТ'!#REF!</f>
        <v>#REF!</v>
      </c>
      <c r="L79" s="56" t="e">
        <f>'подача воды по МТ'!#REF!</f>
        <v>#REF!</v>
      </c>
      <c r="M79" s="56" t="e">
        <f>'подача воды по МТ'!#REF!</f>
        <v>#REF!</v>
      </c>
      <c r="Q79" s="55"/>
    </row>
    <row r="80" spans="1:21" x14ac:dyDescent="0.3">
      <c r="A80" s="373"/>
      <c r="B80" s="362"/>
      <c r="H80" s="57" t="e">
        <f>H79/C79-1</f>
        <v>#DIV/0!</v>
      </c>
      <c r="I80" s="57" t="e">
        <f>'подача воды по МТ'!#REF!</f>
        <v>#REF!</v>
      </c>
      <c r="J80" s="57" t="e">
        <f>'подача воды по МТ'!#REF!</f>
        <v>#REF!</v>
      </c>
      <c r="K80" s="57" t="e">
        <f>'подача воды по МТ'!#REF!</f>
        <v>#REF!</v>
      </c>
      <c r="L80" s="57" t="e">
        <f>'подача воды по МТ'!#REF!</f>
        <v>#REF!</v>
      </c>
      <c r="M80" s="57" t="e">
        <f>'подача воды по МТ'!#REF!</f>
        <v>#REF!</v>
      </c>
    </row>
    <row r="81" spans="1:19" s="26" customFormat="1" ht="17.399999999999999" x14ac:dyDescent="0.3">
      <c r="A81" s="337"/>
      <c r="B81" s="364" t="s">
        <v>593</v>
      </c>
      <c r="C81" s="2"/>
      <c r="D81" s="2"/>
      <c r="E81" s="2"/>
      <c r="F81" s="2"/>
      <c r="G81" s="2"/>
      <c r="H81" s="30"/>
      <c r="I81" s="1"/>
      <c r="J81" s="1"/>
      <c r="K81" s="1"/>
      <c r="L81" s="1"/>
      <c r="M81" s="1"/>
      <c r="P81" s="364"/>
      <c r="Q81" s="2"/>
      <c r="S81" s="364" t="s">
        <v>627</v>
      </c>
    </row>
    <row r="83" spans="1:19" x14ac:dyDescent="0.3">
      <c r="B83" s="24"/>
    </row>
    <row r="84" spans="1:19" s="26" customFormat="1" ht="17.399999999999999" x14ac:dyDescent="0.3">
      <c r="A84" s="20"/>
      <c r="B84" s="25"/>
      <c r="C84" s="2"/>
      <c r="D84" s="2"/>
      <c r="E84" s="2"/>
      <c r="F84" s="2"/>
      <c r="G84" s="2"/>
      <c r="H84" s="30"/>
      <c r="I84" s="1"/>
      <c r="J84" s="1"/>
      <c r="K84" s="1"/>
      <c r="L84" s="1"/>
      <c r="M84" s="1"/>
      <c r="Q84" s="2"/>
    </row>
  </sheetData>
  <mergeCells count="6">
    <mergeCell ref="B60:B62"/>
    <mergeCell ref="A60:A62"/>
    <mergeCell ref="B68:B69"/>
    <mergeCell ref="A68:A69"/>
    <mergeCell ref="A1:G1"/>
    <mergeCell ref="A2:S2"/>
  </mergeCells>
  <phoneticPr fontId="27" type="noConversion"/>
  <pageMargins left="0.47" right="0.52" top="0.7" bottom="0.6" header="0.41" footer="0.31496062992125984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CG92"/>
  <sheetViews>
    <sheetView zoomScaleNormal="100" workbookViewId="0">
      <pane xSplit="1" ySplit="3" topLeftCell="BG4" activePane="bottomRight" state="frozen"/>
      <selection pane="topRight" activeCell="B1" sqref="B1"/>
      <selection pane="bottomLeft" activeCell="A4" sqref="A4"/>
      <selection pane="bottomRight" activeCell="A9" sqref="A9:CG10"/>
    </sheetView>
  </sheetViews>
  <sheetFormatPr defaultColWidth="9.33203125" defaultRowHeight="13.2" x14ac:dyDescent="0.25"/>
  <cols>
    <col min="1" max="1" width="48.6640625" style="64" customWidth="1"/>
    <col min="2" max="2" width="7.6640625" style="64" customWidth="1"/>
    <col min="3" max="3" width="8.33203125" style="64" customWidth="1"/>
    <col min="4" max="4" width="8.44140625" style="64" customWidth="1"/>
    <col min="5" max="6" width="7.6640625" style="64" customWidth="1"/>
    <col min="7" max="7" width="8.33203125" style="64" customWidth="1"/>
    <col min="8" max="8" width="8.44140625" style="64" customWidth="1"/>
    <col min="9" max="9" width="8.5546875" style="64" customWidth="1"/>
    <col min="10" max="11" width="8.6640625" style="64" customWidth="1"/>
    <col min="12" max="12" width="8" style="64" customWidth="1"/>
    <col min="13" max="14" width="8.5546875" style="64" customWidth="1"/>
    <col min="15" max="15" width="8.44140625" style="64" customWidth="1"/>
    <col min="16" max="17" width="8.5546875" style="64" customWidth="1"/>
    <col min="18" max="18" width="8.44140625" style="64" customWidth="1"/>
    <col min="19" max="20" width="8.5546875" style="64" customWidth="1"/>
    <col min="21" max="21" width="7.44140625" style="64" customWidth="1"/>
    <col min="22" max="22" width="8" style="64" customWidth="1"/>
    <col min="23" max="23" width="8.44140625" style="64" customWidth="1"/>
    <col min="24" max="24" width="8.5546875" style="64" customWidth="1"/>
    <col min="25" max="25" width="8.33203125" style="64" customWidth="1"/>
    <col min="26" max="28" width="8.5546875" style="64" customWidth="1"/>
    <col min="29" max="29" width="8.33203125" style="64" customWidth="1"/>
    <col min="30" max="30" width="8.44140625" style="64" customWidth="1"/>
    <col min="31" max="31" width="8" style="64" customWidth="1"/>
    <col min="32" max="32" width="8.33203125" style="64" customWidth="1"/>
    <col min="33" max="33" width="7.5546875" style="64" customWidth="1"/>
    <col min="34" max="34" width="8.5546875" style="64" customWidth="1"/>
    <col min="35" max="35" width="8.44140625" style="64" customWidth="1"/>
    <col min="36" max="36" width="7.6640625" style="64" customWidth="1"/>
    <col min="37" max="38" width="8.33203125" style="64" customWidth="1"/>
    <col min="39" max="39" width="8.44140625" style="64" customWidth="1"/>
    <col min="40" max="40" width="8.33203125" style="64" customWidth="1"/>
    <col min="41" max="41" width="8.44140625" style="64" customWidth="1"/>
    <col min="42" max="44" width="8.33203125" style="64" customWidth="1"/>
    <col min="45" max="45" width="7.6640625" style="64" customWidth="1"/>
    <col min="46" max="49" width="8.33203125" style="64" customWidth="1"/>
    <col min="50" max="50" width="8.6640625" style="64" customWidth="1"/>
    <col min="51" max="52" width="8.33203125" style="64" customWidth="1"/>
    <col min="53" max="53" width="9.33203125" style="64"/>
    <col min="54" max="54" width="8.44140625" style="64" customWidth="1"/>
    <col min="55" max="55" width="7.6640625" style="64" customWidth="1"/>
    <col min="56" max="56" width="8.44140625" style="64" customWidth="1"/>
    <col min="57" max="57" width="8.5546875" style="64" customWidth="1"/>
    <col min="58" max="58" width="7.6640625" style="64" customWidth="1"/>
    <col min="59" max="59" width="8.5546875" style="64" customWidth="1"/>
    <col min="60" max="60" width="8.44140625" style="64" customWidth="1"/>
    <col min="61" max="61" width="8.6640625" style="64" customWidth="1"/>
    <col min="62" max="62" width="8.44140625" style="64" customWidth="1"/>
    <col min="63" max="63" width="8.6640625" style="64" customWidth="1"/>
    <col min="64" max="64" width="7.6640625" style="64" customWidth="1"/>
    <col min="65" max="65" width="8.5546875" style="64" customWidth="1"/>
    <col min="66" max="66" width="8.6640625" style="64" customWidth="1"/>
    <col min="67" max="68" width="8.44140625" style="64" customWidth="1"/>
    <col min="69" max="69" width="8" style="64" customWidth="1"/>
    <col min="70" max="70" width="8.33203125" style="64" hidden="1" customWidth="1"/>
    <col min="71" max="71" width="9" style="64" hidden="1" customWidth="1"/>
    <col min="72" max="72" width="8.33203125" style="64" hidden="1" customWidth="1"/>
    <col min="73" max="74" width="8.44140625" style="64" hidden="1" customWidth="1"/>
    <col min="75" max="77" width="8.33203125" style="64" hidden="1" customWidth="1"/>
    <col min="78" max="78" width="8" style="64" hidden="1" customWidth="1"/>
    <col min="79" max="80" width="8.33203125" style="64" hidden="1" customWidth="1"/>
    <col min="81" max="81" width="0" style="64" hidden="1" customWidth="1"/>
    <col min="82" max="16384" width="9.33203125" style="64"/>
  </cols>
  <sheetData>
    <row r="1" spans="1:85" ht="14.4" x14ac:dyDescent="0.3">
      <c r="A1" s="581" t="s">
        <v>220</v>
      </c>
      <c r="B1" s="581"/>
      <c r="C1" s="581"/>
      <c r="D1" s="581"/>
      <c r="E1" s="581"/>
      <c r="F1" s="581"/>
      <c r="G1" s="581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</row>
    <row r="2" spans="1:85" s="71" customFormat="1" ht="38.25" customHeight="1" x14ac:dyDescent="0.3">
      <c r="A2" s="65"/>
      <c r="B2" s="66" t="s">
        <v>221</v>
      </c>
      <c r="C2" s="66" t="s">
        <v>222</v>
      </c>
      <c r="D2" s="66" t="s">
        <v>223</v>
      </c>
      <c r="E2" s="67" t="s">
        <v>224</v>
      </c>
      <c r="F2" s="67" t="s">
        <v>225</v>
      </c>
      <c r="G2" s="67" t="s">
        <v>226</v>
      </c>
      <c r="H2" s="68" t="s">
        <v>227</v>
      </c>
      <c r="I2" s="67" t="s">
        <v>228</v>
      </c>
      <c r="J2" s="67" t="s">
        <v>229</v>
      </c>
      <c r="K2" s="67" t="s">
        <v>230</v>
      </c>
      <c r="L2" s="68" t="s">
        <v>231</v>
      </c>
      <c r="M2" s="67" t="s">
        <v>232</v>
      </c>
      <c r="N2" s="67" t="s">
        <v>233</v>
      </c>
      <c r="O2" s="67" t="s">
        <v>234</v>
      </c>
      <c r="P2" s="67" t="s">
        <v>235</v>
      </c>
      <c r="Q2" s="67" t="s">
        <v>236</v>
      </c>
      <c r="R2" s="67" t="s">
        <v>237</v>
      </c>
      <c r="S2" s="67" t="s">
        <v>238</v>
      </c>
      <c r="T2" s="67" t="s">
        <v>239</v>
      </c>
      <c r="U2" s="67" t="s">
        <v>240</v>
      </c>
      <c r="V2" s="67" t="s">
        <v>241</v>
      </c>
      <c r="W2" s="67" t="s">
        <v>242</v>
      </c>
      <c r="X2" s="67" t="s">
        <v>243</v>
      </c>
      <c r="Y2" s="67" t="s">
        <v>244</v>
      </c>
      <c r="Z2" s="67" t="s">
        <v>245</v>
      </c>
      <c r="AA2" s="67" t="s">
        <v>233</v>
      </c>
      <c r="AB2" s="67" t="s">
        <v>246</v>
      </c>
      <c r="AC2" s="67" t="s">
        <v>247</v>
      </c>
      <c r="AD2" s="67" t="s">
        <v>248</v>
      </c>
      <c r="AE2" s="67" t="s">
        <v>249</v>
      </c>
      <c r="AF2" s="67" t="s">
        <v>250</v>
      </c>
      <c r="AG2" s="67" t="s">
        <v>251</v>
      </c>
      <c r="AH2" s="67" t="s">
        <v>252</v>
      </c>
      <c r="AI2" s="67" t="s">
        <v>253</v>
      </c>
      <c r="AJ2" s="67" t="s">
        <v>254</v>
      </c>
      <c r="AK2" s="67" t="s">
        <v>255</v>
      </c>
      <c r="AL2" s="67" t="s">
        <v>256</v>
      </c>
      <c r="AM2" s="67" t="s">
        <v>257</v>
      </c>
      <c r="AN2" s="67" t="s">
        <v>233</v>
      </c>
      <c r="AO2" s="66" t="s">
        <v>258</v>
      </c>
      <c r="AP2" s="67" t="s">
        <v>259</v>
      </c>
      <c r="AQ2" s="66" t="s">
        <v>260</v>
      </c>
      <c r="AR2" s="67" t="s">
        <v>261</v>
      </c>
      <c r="AS2" s="66" t="s">
        <v>262</v>
      </c>
      <c r="AT2" s="67" t="s">
        <v>263</v>
      </c>
      <c r="AU2" s="67" t="s">
        <v>264</v>
      </c>
      <c r="AV2" s="69" t="s">
        <v>265</v>
      </c>
      <c r="AW2" s="69" t="s">
        <v>266</v>
      </c>
      <c r="AX2" s="69" t="s">
        <v>267</v>
      </c>
      <c r="AY2" s="69" t="s">
        <v>268</v>
      </c>
      <c r="AZ2" s="69" t="s">
        <v>269</v>
      </c>
      <c r="BA2" s="67" t="s">
        <v>233</v>
      </c>
      <c r="BB2" s="69" t="s">
        <v>270</v>
      </c>
      <c r="BC2" s="69" t="s">
        <v>271</v>
      </c>
      <c r="BD2" s="69" t="s">
        <v>272</v>
      </c>
      <c r="BE2" s="70" t="s">
        <v>273</v>
      </c>
      <c r="BF2" s="69" t="s">
        <v>274</v>
      </c>
      <c r="BG2" s="69" t="s">
        <v>275</v>
      </c>
      <c r="BH2" s="69" t="s">
        <v>276</v>
      </c>
      <c r="BI2" s="69" t="s">
        <v>277</v>
      </c>
      <c r="BJ2" s="69" t="s">
        <v>278</v>
      </c>
      <c r="BK2" s="69" t="s">
        <v>279</v>
      </c>
      <c r="BL2" s="69" t="s">
        <v>280</v>
      </c>
      <c r="BM2" s="70" t="s">
        <v>281</v>
      </c>
      <c r="BN2" s="67" t="s">
        <v>282</v>
      </c>
      <c r="BO2" s="70" t="s">
        <v>283</v>
      </c>
      <c r="BP2" s="70" t="s">
        <v>284</v>
      </c>
      <c r="BQ2" s="69" t="s">
        <v>285</v>
      </c>
      <c r="BR2" s="69" t="s">
        <v>286</v>
      </c>
      <c r="BS2" s="67" t="s">
        <v>287</v>
      </c>
      <c r="BT2" s="69" t="s">
        <v>288</v>
      </c>
      <c r="BU2" s="69" t="s">
        <v>289</v>
      </c>
      <c r="BV2" s="69" t="s">
        <v>290</v>
      </c>
      <c r="BW2" s="69" t="s">
        <v>291</v>
      </c>
      <c r="BX2" s="69" t="s">
        <v>292</v>
      </c>
      <c r="BY2" s="67" t="s">
        <v>293</v>
      </c>
      <c r="BZ2" s="67" t="s">
        <v>294</v>
      </c>
      <c r="CA2" s="67" t="s">
        <v>295</v>
      </c>
      <c r="CB2" s="67" t="s">
        <v>296</v>
      </c>
      <c r="CC2" s="67" t="s">
        <v>297</v>
      </c>
      <c r="CD2" s="67" t="s">
        <v>298</v>
      </c>
      <c r="CE2" s="67" t="s">
        <v>299</v>
      </c>
      <c r="CF2" s="67" t="s">
        <v>300</v>
      </c>
      <c r="CG2" s="67" t="s">
        <v>301</v>
      </c>
    </row>
    <row r="3" spans="1:85" ht="13.8" x14ac:dyDescent="0.3">
      <c r="A3" s="582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4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585" t="s">
        <v>200</v>
      </c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</row>
    <row r="4" spans="1:85" ht="13.8" x14ac:dyDescent="0.3">
      <c r="A4" s="73" t="s">
        <v>302</v>
      </c>
      <c r="B4" s="74">
        <v>66674</v>
      </c>
      <c r="C4" s="74">
        <v>66315</v>
      </c>
      <c r="D4" s="74">
        <v>72251</v>
      </c>
      <c r="E4" s="74">
        <v>75203</v>
      </c>
      <c r="F4" s="74">
        <v>74791</v>
      </c>
      <c r="G4" s="74">
        <v>81266</v>
      </c>
      <c r="H4" s="74">
        <v>82282</v>
      </c>
      <c r="I4" s="75">
        <v>80789</v>
      </c>
      <c r="J4" s="76">
        <v>78805</v>
      </c>
      <c r="K4" s="75">
        <v>77785</v>
      </c>
      <c r="L4" s="74">
        <v>77374</v>
      </c>
      <c r="M4" s="75">
        <v>97256</v>
      </c>
      <c r="N4" s="77">
        <v>77610.5</v>
      </c>
      <c r="O4" s="78">
        <v>77464</v>
      </c>
      <c r="P4" s="79">
        <v>78083</v>
      </c>
      <c r="Q4" s="75">
        <v>87470</v>
      </c>
      <c r="R4" s="75">
        <v>83276</v>
      </c>
      <c r="S4" s="75">
        <v>84116</v>
      </c>
      <c r="T4" s="80">
        <v>88296</v>
      </c>
      <c r="U4" s="80">
        <v>92993</v>
      </c>
      <c r="V4" s="80">
        <v>93106</v>
      </c>
      <c r="W4" s="80">
        <v>91925</v>
      </c>
      <c r="X4" s="80">
        <v>90980</v>
      </c>
      <c r="Y4" s="80">
        <v>91793</v>
      </c>
      <c r="Z4" s="80">
        <v>119144</v>
      </c>
      <c r="AA4" s="74">
        <v>90027.9</v>
      </c>
      <c r="AB4" s="80">
        <v>92191</v>
      </c>
      <c r="AC4" s="80">
        <v>92338</v>
      </c>
      <c r="AD4" s="80">
        <v>100584</v>
      </c>
      <c r="AE4" s="80">
        <v>97568</v>
      </c>
      <c r="AF4" s="80">
        <v>98942</v>
      </c>
      <c r="AG4" s="80">
        <v>104896</v>
      </c>
      <c r="AH4" s="80">
        <v>106620</v>
      </c>
      <c r="AI4" s="80">
        <v>104546</v>
      </c>
      <c r="AJ4" s="80">
        <v>99804</v>
      </c>
      <c r="AK4" s="80">
        <v>98861</v>
      </c>
      <c r="AL4" s="80">
        <v>100866</v>
      </c>
      <c r="AM4" s="80">
        <v>127402</v>
      </c>
      <c r="AN4" s="74">
        <v>101263.3</v>
      </c>
      <c r="AO4" s="80">
        <v>99152</v>
      </c>
      <c r="AP4" s="80">
        <v>98736</v>
      </c>
      <c r="AQ4" s="81">
        <v>108836</v>
      </c>
      <c r="AR4" s="81">
        <v>105289</v>
      </c>
      <c r="AS4" s="80">
        <v>106286</v>
      </c>
      <c r="AT4" s="80">
        <v>109970</v>
      </c>
      <c r="AU4" s="80">
        <v>112792</v>
      </c>
      <c r="AV4" s="82">
        <v>110020</v>
      </c>
      <c r="AW4" s="82">
        <v>105905</v>
      </c>
      <c r="AX4" s="83">
        <v>105948</v>
      </c>
      <c r="AY4" s="84">
        <v>107317</v>
      </c>
      <c r="AZ4" s="85">
        <v>137043</v>
      </c>
      <c r="BA4" s="74">
        <v>109140.8</v>
      </c>
      <c r="BB4" s="84">
        <v>104654</v>
      </c>
      <c r="BC4" s="84">
        <v>104949</v>
      </c>
      <c r="BD4" s="86">
        <v>116768</v>
      </c>
      <c r="BE4" s="87">
        <v>116927</v>
      </c>
      <c r="BF4" s="84">
        <v>120479</v>
      </c>
      <c r="BG4" s="84">
        <v>124780</v>
      </c>
      <c r="BH4" s="84">
        <v>125936</v>
      </c>
      <c r="BI4" s="84">
        <v>121763</v>
      </c>
      <c r="BJ4" s="84">
        <v>118730</v>
      </c>
      <c r="BK4" s="84">
        <v>118884</v>
      </c>
      <c r="BL4" s="84">
        <v>119111</v>
      </c>
      <c r="BM4" s="85">
        <v>154577</v>
      </c>
      <c r="BN4" s="74">
        <v>121020.6</v>
      </c>
      <c r="BO4" s="85">
        <v>118638</v>
      </c>
      <c r="BP4" s="85">
        <v>124227</v>
      </c>
      <c r="BQ4" s="84">
        <v>124656</v>
      </c>
      <c r="BR4" s="88">
        <v>136094</v>
      </c>
      <c r="BS4" s="89">
        <v>126021</v>
      </c>
      <c r="BT4" s="90">
        <v>132769</v>
      </c>
      <c r="BU4" s="91">
        <v>143600</v>
      </c>
      <c r="BV4" s="92">
        <v>141187</v>
      </c>
      <c r="BW4" s="89">
        <v>154632</v>
      </c>
      <c r="BX4" s="89">
        <v>142898</v>
      </c>
      <c r="BY4" s="89">
        <v>140265</v>
      </c>
      <c r="BZ4" s="89">
        <v>149951</v>
      </c>
      <c r="CA4" s="89">
        <v>147988</v>
      </c>
      <c r="CB4" s="89">
        <v>163725</v>
      </c>
      <c r="CC4" s="89">
        <v>150827</v>
      </c>
      <c r="CD4" s="89">
        <v>152442</v>
      </c>
      <c r="CE4" s="89">
        <v>162751</v>
      </c>
      <c r="CF4" s="89">
        <v>161783</v>
      </c>
      <c r="CG4" s="89">
        <v>176050</v>
      </c>
    </row>
    <row r="5" spans="1:85" ht="13.8" x14ac:dyDescent="0.3">
      <c r="A5" s="93" t="s">
        <v>202</v>
      </c>
      <c r="B5" s="94">
        <v>29421</v>
      </c>
      <c r="C5" s="94">
        <v>29840</v>
      </c>
      <c r="D5" s="94">
        <v>29324</v>
      </c>
      <c r="E5" s="94">
        <v>30163</v>
      </c>
      <c r="F5" s="94">
        <v>38441</v>
      </c>
      <c r="G5" s="94">
        <v>36232</v>
      </c>
      <c r="H5" s="94">
        <v>35125</v>
      </c>
      <c r="I5" s="95">
        <v>38654</v>
      </c>
      <c r="J5" s="96">
        <v>47469</v>
      </c>
      <c r="K5" s="95">
        <v>37711</v>
      </c>
      <c r="L5" s="94">
        <v>37456</v>
      </c>
      <c r="M5" s="95">
        <v>40214</v>
      </c>
      <c r="N5" s="97">
        <v>36476.5</v>
      </c>
      <c r="O5" s="95">
        <v>33128</v>
      </c>
      <c r="P5" s="95">
        <v>33273</v>
      </c>
      <c r="Q5" s="95">
        <v>33836</v>
      </c>
      <c r="R5" s="95">
        <v>34033</v>
      </c>
      <c r="S5" s="95">
        <v>44243</v>
      </c>
      <c r="T5" s="98">
        <v>42617</v>
      </c>
      <c r="U5" s="98">
        <v>40627</v>
      </c>
      <c r="V5" s="98">
        <v>42784</v>
      </c>
      <c r="W5" s="98">
        <v>59622</v>
      </c>
      <c r="X5" s="98">
        <v>58101</v>
      </c>
      <c r="Y5" s="98">
        <v>50720</v>
      </c>
      <c r="Z5" s="98">
        <v>55736</v>
      </c>
      <c r="AA5" s="94">
        <v>44986.1</v>
      </c>
      <c r="AB5" s="98">
        <v>41963</v>
      </c>
      <c r="AC5" s="98">
        <v>41615</v>
      </c>
      <c r="AD5" s="98">
        <v>42522</v>
      </c>
      <c r="AE5" s="98">
        <v>43232</v>
      </c>
      <c r="AF5" s="98">
        <v>53793</v>
      </c>
      <c r="AG5" s="98">
        <v>51679</v>
      </c>
      <c r="AH5" s="98">
        <v>48870</v>
      </c>
      <c r="AI5" s="98">
        <v>54893</v>
      </c>
      <c r="AJ5" s="98">
        <v>63428</v>
      </c>
      <c r="AK5" s="98">
        <v>52822</v>
      </c>
      <c r="AL5" s="98">
        <v>50988</v>
      </c>
      <c r="AM5" s="98">
        <v>55722</v>
      </c>
      <c r="AN5" s="94">
        <v>51044.9</v>
      </c>
      <c r="AO5" s="98">
        <v>47380</v>
      </c>
      <c r="AP5" s="98">
        <v>47082</v>
      </c>
      <c r="AQ5" s="99">
        <v>48555</v>
      </c>
      <c r="AR5" s="99">
        <v>48016</v>
      </c>
      <c r="AS5" s="98">
        <v>58883</v>
      </c>
      <c r="AT5" s="98">
        <v>61474</v>
      </c>
      <c r="AU5" s="98">
        <v>56574</v>
      </c>
      <c r="AV5" s="98">
        <v>55934</v>
      </c>
      <c r="AW5" s="98">
        <v>70399</v>
      </c>
      <c r="AX5" s="99">
        <v>67464</v>
      </c>
      <c r="AY5" s="94">
        <v>62464</v>
      </c>
      <c r="AZ5" s="100">
        <v>63488</v>
      </c>
      <c r="BA5" s="94">
        <v>58304.2</v>
      </c>
      <c r="BB5" s="94">
        <v>52534</v>
      </c>
      <c r="BC5" s="94">
        <v>51828</v>
      </c>
      <c r="BD5" s="95">
        <v>53933</v>
      </c>
      <c r="BE5" s="101">
        <v>55009</v>
      </c>
      <c r="BF5" s="94">
        <v>72068</v>
      </c>
      <c r="BG5" s="94">
        <v>69191</v>
      </c>
      <c r="BH5" s="94">
        <v>63560</v>
      </c>
      <c r="BI5" s="95">
        <v>64872</v>
      </c>
      <c r="BJ5" s="95">
        <v>82305</v>
      </c>
      <c r="BK5" s="95">
        <v>76237</v>
      </c>
      <c r="BL5" s="94">
        <v>69494</v>
      </c>
      <c r="BM5" s="102">
        <v>75805</v>
      </c>
      <c r="BN5" s="94">
        <v>66483.399999999994</v>
      </c>
      <c r="BO5" s="102">
        <v>57972</v>
      </c>
      <c r="BP5" s="102">
        <v>69584</v>
      </c>
      <c r="BQ5" s="94">
        <v>76297</v>
      </c>
      <c r="BR5" s="103">
        <v>76853</v>
      </c>
      <c r="BS5" s="104">
        <v>72507</v>
      </c>
      <c r="BT5" s="94">
        <v>61746</v>
      </c>
      <c r="BU5" s="105">
        <v>78374</v>
      </c>
      <c r="BV5" s="106">
        <v>89407</v>
      </c>
      <c r="BW5" s="104">
        <v>89956</v>
      </c>
      <c r="BX5" s="104">
        <v>81572</v>
      </c>
      <c r="BY5" s="104">
        <v>71787</v>
      </c>
      <c r="BZ5" s="104">
        <v>88277</v>
      </c>
      <c r="CA5" s="104">
        <v>104341</v>
      </c>
      <c r="CB5" s="104">
        <v>96668</v>
      </c>
      <c r="CC5" s="104">
        <v>91084</v>
      </c>
      <c r="CD5" s="104">
        <v>80049</v>
      </c>
      <c r="CE5" s="104">
        <v>93702</v>
      </c>
      <c r="CF5" s="104">
        <v>106412</v>
      </c>
      <c r="CG5" s="104">
        <v>110113</v>
      </c>
    </row>
    <row r="6" spans="1:85" ht="13.8" x14ac:dyDescent="0.3">
      <c r="A6" s="93" t="s">
        <v>203</v>
      </c>
      <c r="B6" s="94">
        <v>82193</v>
      </c>
      <c r="C6" s="94">
        <v>78101</v>
      </c>
      <c r="D6" s="94">
        <v>88924</v>
      </c>
      <c r="E6" s="94">
        <v>92066</v>
      </c>
      <c r="F6" s="94">
        <v>87426</v>
      </c>
      <c r="G6" s="94">
        <v>91314</v>
      </c>
      <c r="H6" s="94">
        <v>94614</v>
      </c>
      <c r="I6" s="95">
        <v>97173</v>
      </c>
      <c r="J6" s="96">
        <v>95864</v>
      </c>
      <c r="K6" s="95">
        <v>92202</v>
      </c>
      <c r="L6" s="94">
        <v>90643</v>
      </c>
      <c r="M6" s="95">
        <v>125600</v>
      </c>
      <c r="N6" s="97">
        <v>93119.2</v>
      </c>
      <c r="O6" s="95">
        <v>91660</v>
      </c>
      <c r="P6" s="95">
        <v>92115</v>
      </c>
      <c r="Q6" s="95">
        <v>114436</v>
      </c>
      <c r="R6" s="95">
        <v>101054</v>
      </c>
      <c r="S6" s="95">
        <v>101537</v>
      </c>
      <c r="T6" s="98">
        <v>103176</v>
      </c>
      <c r="U6" s="98">
        <v>105975</v>
      </c>
      <c r="V6" s="98">
        <v>110435</v>
      </c>
      <c r="W6" s="98">
        <v>108221</v>
      </c>
      <c r="X6" s="98">
        <v>104262</v>
      </c>
      <c r="Y6" s="98">
        <v>106191</v>
      </c>
      <c r="Z6" s="98">
        <v>148687</v>
      </c>
      <c r="AA6" s="94">
        <v>107441.60000000001</v>
      </c>
      <c r="AB6" s="98">
        <v>106619</v>
      </c>
      <c r="AC6" s="98">
        <v>106232</v>
      </c>
      <c r="AD6" s="98">
        <v>123709</v>
      </c>
      <c r="AE6" s="98">
        <v>117518</v>
      </c>
      <c r="AF6" s="98">
        <v>119182</v>
      </c>
      <c r="AG6" s="98">
        <v>121600</v>
      </c>
      <c r="AH6" s="98">
        <v>127910</v>
      </c>
      <c r="AI6" s="98">
        <v>130550</v>
      </c>
      <c r="AJ6" s="98">
        <v>125201</v>
      </c>
      <c r="AK6" s="98">
        <v>121739</v>
      </c>
      <c r="AL6" s="98">
        <v>125603</v>
      </c>
      <c r="AM6" s="98">
        <v>163796</v>
      </c>
      <c r="AN6" s="94">
        <v>121787.6</v>
      </c>
      <c r="AO6" s="98">
        <v>121838</v>
      </c>
      <c r="AP6" s="98">
        <v>121607</v>
      </c>
      <c r="AQ6" s="99">
        <v>139745</v>
      </c>
      <c r="AR6" s="99">
        <v>136009</v>
      </c>
      <c r="AS6" s="98">
        <v>135077</v>
      </c>
      <c r="AT6" s="98">
        <v>132686</v>
      </c>
      <c r="AU6" s="98">
        <v>140558</v>
      </c>
      <c r="AV6" s="98">
        <v>142146</v>
      </c>
      <c r="AW6" s="98">
        <v>136416</v>
      </c>
      <c r="AX6" s="99">
        <v>132256</v>
      </c>
      <c r="AY6" s="94">
        <v>133470</v>
      </c>
      <c r="AZ6" s="102">
        <v>180505</v>
      </c>
      <c r="BA6" s="94">
        <v>138932.6</v>
      </c>
      <c r="BB6" s="94">
        <v>135405</v>
      </c>
      <c r="BC6" s="94">
        <v>130410</v>
      </c>
      <c r="BD6" s="95">
        <v>155076</v>
      </c>
      <c r="BE6" s="101">
        <v>155788</v>
      </c>
      <c r="BF6" s="94">
        <v>158275</v>
      </c>
      <c r="BG6" s="94">
        <v>157754</v>
      </c>
      <c r="BH6" s="94">
        <v>163550</v>
      </c>
      <c r="BI6" s="95">
        <v>166364</v>
      </c>
      <c r="BJ6" s="95">
        <v>160222</v>
      </c>
      <c r="BK6" s="95">
        <v>154323</v>
      </c>
      <c r="BL6" s="94">
        <v>157689</v>
      </c>
      <c r="BM6" s="102">
        <v>217270</v>
      </c>
      <c r="BN6" s="94">
        <v>159839</v>
      </c>
      <c r="BO6" s="102">
        <v>162950</v>
      </c>
      <c r="BP6" s="102">
        <v>160732</v>
      </c>
      <c r="BQ6" s="94">
        <v>168795</v>
      </c>
      <c r="BR6" s="103">
        <v>185699</v>
      </c>
      <c r="BS6" s="104">
        <v>174436</v>
      </c>
      <c r="BT6" s="94">
        <v>181881</v>
      </c>
      <c r="BU6" s="105">
        <v>186170</v>
      </c>
      <c r="BV6" s="106">
        <v>194684</v>
      </c>
      <c r="BW6" s="104">
        <v>218243</v>
      </c>
      <c r="BX6" s="104">
        <v>195295</v>
      </c>
      <c r="BY6" s="104">
        <v>201113</v>
      </c>
      <c r="BZ6" s="104">
        <v>202334</v>
      </c>
      <c r="CA6" s="104">
        <v>208476</v>
      </c>
      <c r="CB6" s="104">
        <v>234313</v>
      </c>
      <c r="CC6" s="104">
        <v>214189</v>
      </c>
      <c r="CD6" s="104">
        <v>223296</v>
      </c>
      <c r="CE6" s="104">
        <v>224695</v>
      </c>
      <c r="CF6" s="104">
        <v>232218</v>
      </c>
      <c r="CG6" s="104">
        <v>255547</v>
      </c>
    </row>
    <row r="7" spans="1:85" ht="27.6" x14ac:dyDescent="0.3">
      <c r="A7" s="107" t="s">
        <v>204</v>
      </c>
      <c r="B7" s="94">
        <v>122145</v>
      </c>
      <c r="C7" s="94">
        <v>114860</v>
      </c>
      <c r="D7" s="94">
        <v>143457</v>
      </c>
      <c r="E7" s="94">
        <v>149174</v>
      </c>
      <c r="F7" s="94">
        <v>133309</v>
      </c>
      <c r="G7" s="94">
        <v>144086</v>
      </c>
      <c r="H7" s="94">
        <v>151851</v>
      </c>
      <c r="I7" s="95">
        <v>157283</v>
      </c>
      <c r="J7" s="96">
        <v>159488</v>
      </c>
      <c r="K7" s="95">
        <v>141404</v>
      </c>
      <c r="L7" s="94">
        <v>138720</v>
      </c>
      <c r="M7" s="95">
        <v>214553</v>
      </c>
      <c r="N7" s="97">
        <v>148090.79999999999</v>
      </c>
      <c r="O7" s="95">
        <v>142908</v>
      </c>
      <c r="P7" s="95">
        <v>141309</v>
      </c>
      <c r="Q7" s="95">
        <v>198249</v>
      </c>
      <c r="R7" s="95">
        <v>155624</v>
      </c>
      <c r="S7" s="95">
        <v>159092</v>
      </c>
      <c r="T7" s="98">
        <v>161003</v>
      </c>
      <c r="U7" s="98">
        <v>160550</v>
      </c>
      <c r="V7" s="98">
        <v>178639</v>
      </c>
      <c r="W7" s="98">
        <v>175730</v>
      </c>
      <c r="X7" s="98">
        <v>159192</v>
      </c>
      <c r="Y7" s="98">
        <v>168923</v>
      </c>
      <c r="Z7" s="98">
        <v>234770</v>
      </c>
      <c r="AA7" s="94">
        <v>169656.4</v>
      </c>
      <c r="AB7" s="98">
        <v>164921</v>
      </c>
      <c r="AC7" s="98">
        <v>156136</v>
      </c>
      <c r="AD7" s="98">
        <v>209025</v>
      </c>
      <c r="AE7" s="98">
        <v>186705</v>
      </c>
      <c r="AF7" s="98">
        <v>180531</v>
      </c>
      <c r="AG7" s="98">
        <v>187699</v>
      </c>
      <c r="AH7" s="98">
        <v>181453</v>
      </c>
      <c r="AI7" s="98">
        <v>204904</v>
      </c>
      <c r="AJ7" s="98">
        <v>188637</v>
      </c>
      <c r="AK7" s="98">
        <v>177483</v>
      </c>
      <c r="AL7" s="98">
        <v>188120</v>
      </c>
      <c r="AM7" s="98">
        <v>247472</v>
      </c>
      <c r="AN7" s="94">
        <v>178206.6</v>
      </c>
      <c r="AO7" s="98">
        <v>178195</v>
      </c>
      <c r="AP7" s="98">
        <v>180274</v>
      </c>
      <c r="AQ7" s="99">
        <v>221060</v>
      </c>
      <c r="AR7" s="99">
        <v>210147</v>
      </c>
      <c r="AS7" s="98">
        <v>204848</v>
      </c>
      <c r="AT7" s="98">
        <v>197672</v>
      </c>
      <c r="AU7" s="98">
        <v>208507</v>
      </c>
      <c r="AV7" s="98">
        <v>217599</v>
      </c>
      <c r="AW7" s="98">
        <v>207299</v>
      </c>
      <c r="AX7" s="99">
        <v>194998</v>
      </c>
      <c r="AY7" s="94">
        <v>200640</v>
      </c>
      <c r="AZ7" s="102">
        <v>274299</v>
      </c>
      <c r="BA7" s="94">
        <v>210404.3</v>
      </c>
      <c r="BB7" s="94">
        <v>207325</v>
      </c>
      <c r="BC7" s="94">
        <v>194368</v>
      </c>
      <c r="BD7" s="95">
        <v>246933</v>
      </c>
      <c r="BE7" s="101">
        <v>254945</v>
      </c>
      <c r="BF7" s="94">
        <v>249358</v>
      </c>
      <c r="BG7" s="94">
        <v>243286</v>
      </c>
      <c r="BH7" s="94">
        <v>253874</v>
      </c>
      <c r="BI7" s="95">
        <v>264795</v>
      </c>
      <c r="BJ7" s="95">
        <v>254626</v>
      </c>
      <c r="BK7" s="95">
        <v>237690</v>
      </c>
      <c r="BL7" s="94">
        <v>249019</v>
      </c>
      <c r="BM7" s="102">
        <v>341450</v>
      </c>
      <c r="BN7" s="94">
        <v>251686.1</v>
      </c>
      <c r="BO7" s="102">
        <v>266051</v>
      </c>
      <c r="BP7" s="102">
        <v>250679</v>
      </c>
      <c r="BQ7" s="94">
        <v>269288</v>
      </c>
      <c r="BR7" s="103">
        <v>295696</v>
      </c>
      <c r="BS7" s="104">
        <v>275624</v>
      </c>
      <c r="BT7" s="94">
        <v>296923</v>
      </c>
      <c r="BU7" s="105">
        <v>296336</v>
      </c>
      <c r="BV7" s="106">
        <v>313166</v>
      </c>
      <c r="BW7" s="104">
        <v>340884</v>
      </c>
      <c r="BX7" s="104">
        <v>312572</v>
      </c>
      <c r="BY7" s="104">
        <v>324089</v>
      </c>
      <c r="BZ7" s="104">
        <v>317132</v>
      </c>
      <c r="CA7" s="104">
        <v>330457</v>
      </c>
      <c r="CB7" s="104">
        <v>362036</v>
      </c>
      <c r="CC7" s="104">
        <v>341775</v>
      </c>
      <c r="CD7" s="104">
        <v>366187</v>
      </c>
      <c r="CE7" s="104">
        <v>358554</v>
      </c>
      <c r="CF7" s="104">
        <v>372180</v>
      </c>
      <c r="CG7" s="104">
        <v>390364</v>
      </c>
    </row>
    <row r="8" spans="1:85" ht="13.8" x14ac:dyDescent="0.3">
      <c r="A8" s="108" t="s">
        <v>205</v>
      </c>
      <c r="B8" s="94">
        <v>73086</v>
      </c>
      <c r="C8" s="94">
        <v>68763</v>
      </c>
      <c r="D8" s="94">
        <v>73883</v>
      </c>
      <c r="E8" s="94">
        <v>77085</v>
      </c>
      <c r="F8" s="94">
        <v>75764</v>
      </c>
      <c r="G8" s="94">
        <v>78020</v>
      </c>
      <c r="H8" s="94">
        <v>79446</v>
      </c>
      <c r="I8" s="95">
        <v>81999</v>
      </c>
      <c r="J8" s="96">
        <v>79187</v>
      </c>
      <c r="K8" s="95">
        <v>80883</v>
      </c>
      <c r="L8" s="94">
        <v>79005</v>
      </c>
      <c r="M8" s="95">
        <v>98207</v>
      </c>
      <c r="N8" s="97">
        <v>78763.5</v>
      </c>
      <c r="O8" s="95">
        <v>77954</v>
      </c>
      <c r="P8" s="95">
        <v>78863</v>
      </c>
      <c r="Q8" s="95">
        <v>89664</v>
      </c>
      <c r="R8" s="95">
        <v>85714</v>
      </c>
      <c r="S8" s="95">
        <v>85816</v>
      </c>
      <c r="T8" s="98">
        <v>87643</v>
      </c>
      <c r="U8" s="98">
        <v>92600</v>
      </c>
      <c r="V8" s="98">
        <v>91949</v>
      </c>
      <c r="W8" s="98">
        <v>89293</v>
      </c>
      <c r="X8" s="98">
        <v>89551</v>
      </c>
      <c r="Y8" s="98">
        <v>89683</v>
      </c>
      <c r="Z8" s="98">
        <v>122746</v>
      </c>
      <c r="AA8" s="94">
        <v>90104.5</v>
      </c>
      <c r="AB8" s="98">
        <v>89659</v>
      </c>
      <c r="AC8" s="98">
        <v>94299</v>
      </c>
      <c r="AD8" s="98">
        <v>96346</v>
      </c>
      <c r="AE8" s="98">
        <v>97249</v>
      </c>
      <c r="AF8" s="98">
        <v>102897</v>
      </c>
      <c r="AG8" s="98">
        <v>103071</v>
      </c>
      <c r="AH8" s="98">
        <v>116549</v>
      </c>
      <c r="AI8" s="98">
        <v>109515</v>
      </c>
      <c r="AJ8" s="98">
        <v>104727</v>
      </c>
      <c r="AK8" s="98">
        <v>104864</v>
      </c>
      <c r="AL8" s="98">
        <v>106463</v>
      </c>
      <c r="AM8" s="98">
        <v>133336</v>
      </c>
      <c r="AN8" s="94">
        <v>103522</v>
      </c>
      <c r="AO8" s="98">
        <v>103386</v>
      </c>
      <c r="AP8" s="98">
        <v>102152</v>
      </c>
      <c r="AQ8" s="99">
        <v>110133</v>
      </c>
      <c r="AR8" s="99">
        <v>110389</v>
      </c>
      <c r="AS8" s="98">
        <v>110480</v>
      </c>
      <c r="AT8" s="98">
        <v>110858</v>
      </c>
      <c r="AU8" s="98">
        <v>117847</v>
      </c>
      <c r="AV8" s="98">
        <v>117248</v>
      </c>
      <c r="AW8" s="98">
        <v>112015</v>
      </c>
      <c r="AX8" s="99">
        <v>112057</v>
      </c>
      <c r="AY8" s="94">
        <v>111316</v>
      </c>
      <c r="AZ8" s="102">
        <v>146667</v>
      </c>
      <c r="BA8" s="94">
        <v>113924.2</v>
      </c>
      <c r="BB8" s="94">
        <v>108730</v>
      </c>
      <c r="BC8" s="94">
        <v>108127</v>
      </c>
      <c r="BD8" s="95">
        <v>122233</v>
      </c>
      <c r="BE8" s="101">
        <v>119714</v>
      </c>
      <c r="BF8" s="94">
        <v>126144</v>
      </c>
      <c r="BG8" s="94">
        <v>128042</v>
      </c>
      <c r="BH8" s="94">
        <v>132055</v>
      </c>
      <c r="BI8" s="95">
        <v>131932</v>
      </c>
      <c r="BJ8" s="95">
        <v>126313</v>
      </c>
      <c r="BK8" s="95">
        <v>127285</v>
      </c>
      <c r="BL8" s="94">
        <v>126386</v>
      </c>
      <c r="BM8" s="102">
        <v>171388</v>
      </c>
      <c r="BN8" s="94">
        <v>127472.5</v>
      </c>
      <c r="BO8" s="102">
        <v>124348</v>
      </c>
      <c r="BP8" s="102">
        <v>127469</v>
      </c>
      <c r="BQ8" s="94">
        <v>135414</v>
      </c>
      <c r="BR8" s="103">
        <v>148668</v>
      </c>
      <c r="BS8" s="104">
        <v>137385</v>
      </c>
      <c r="BT8" s="94">
        <v>139953</v>
      </c>
      <c r="BU8" s="105">
        <v>147693</v>
      </c>
      <c r="BV8" s="106">
        <v>152762</v>
      </c>
      <c r="BW8" s="104">
        <v>174549</v>
      </c>
      <c r="BX8" s="104">
        <v>153571</v>
      </c>
      <c r="BY8" s="104">
        <v>153985</v>
      </c>
      <c r="BZ8" s="104">
        <v>159703</v>
      </c>
      <c r="CA8" s="104">
        <v>164465</v>
      </c>
      <c r="CB8" s="104">
        <v>189386</v>
      </c>
      <c r="CC8" s="104">
        <v>166739</v>
      </c>
      <c r="CD8" s="104">
        <v>172254</v>
      </c>
      <c r="CE8" s="104">
        <v>177361</v>
      </c>
      <c r="CF8" s="104">
        <v>183106</v>
      </c>
      <c r="CG8" s="104">
        <v>211448</v>
      </c>
    </row>
    <row r="9" spans="1:85" ht="27.6" x14ac:dyDescent="0.3">
      <c r="A9" s="188" t="s">
        <v>303</v>
      </c>
      <c r="B9" s="189">
        <v>64187</v>
      </c>
      <c r="C9" s="189">
        <v>64617</v>
      </c>
      <c r="D9" s="189">
        <v>69217</v>
      </c>
      <c r="E9" s="189">
        <v>69162</v>
      </c>
      <c r="F9" s="189">
        <v>68036</v>
      </c>
      <c r="G9" s="189">
        <v>68160</v>
      </c>
      <c r="H9" s="189">
        <v>70976</v>
      </c>
      <c r="I9" s="190">
        <v>69608</v>
      </c>
      <c r="J9" s="191">
        <v>67705</v>
      </c>
      <c r="K9" s="190">
        <v>67961</v>
      </c>
      <c r="L9" s="189">
        <v>68676</v>
      </c>
      <c r="M9" s="190">
        <v>100528</v>
      </c>
      <c r="N9" s="192">
        <v>70806.8</v>
      </c>
      <c r="O9" s="190">
        <v>70692</v>
      </c>
      <c r="P9" s="190">
        <v>72079</v>
      </c>
      <c r="Q9" s="190">
        <v>80908</v>
      </c>
      <c r="R9" s="190">
        <v>79859</v>
      </c>
      <c r="S9" s="190">
        <v>76271</v>
      </c>
      <c r="T9" s="193">
        <v>77077</v>
      </c>
      <c r="U9" s="193">
        <v>78182</v>
      </c>
      <c r="V9" s="193">
        <v>78282</v>
      </c>
      <c r="W9" s="193">
        <v>77782</v>
      </c>
      <c r="X9" s="193">
        <v>79274</v>
      </c>
      <c r="Y9" s="193">
        <v>75645</v>
      </c>
      <c r="Z9" s="193">
        <v>121320</v>
      </c>
      <c r="AA9" s="189">
        <v>81125.2</v>
      </c>
      <c r="AB9" s="193">
        <v>82295</v>
      </c>
      <c r="AC9" s="193">
        <v>80039</v>
      </c>
      <c r="AD9" s="193">
        <v>92209</v>
      </c>
      <c r="AE9" s="193">
        <v>87875</v>
      </c>
      <c r="AF9" s="193">
        <v>88377</v>
      </c>
      <c r="AG9" s="193">
        <v>86667</v>
      </c>
      <c r="AH9" s="193">
        <v>92834</v>
      </c>
      <c r="AI9" s="193">
        <v>91680</v>
      </c>
      <c r="AJ9" s="193">
        <v>90845</v>
      </c>
      <c r="AK9" s="193">
        <v>89544</v>
      </c>
      <c r="AL9" s="193">
        <v>89409</v>
      </c>
      <c r="AM9" s="193">
        <v>132581</v>
      </c>
      <c r="AN9" s="189">
        <v>91753.2</v>
      </c>
      <c r="AO9" s="193">
        <v>90135</v>
      </c>
      <c r="AP9" s="193">
        <v>91203</v>
      </c>
      <c r="AQ9" s="194">
        <v>102240</v>
      </c>
      <c r="AR9" s="194">
        <v>98547</v>
      </c>
      <c r="AS9" s="193">
        <v>102508</v>
      </c>
      <c r="AT9" s="193">
        <v>99068</v>
      </c>
      <c r="AU9" s="193">
        <v>105807</v>
      </c>
      <c r="AV9" s="193">
        <v>101229</v>
      </c>
      <c r="AW9" s="193">
        <v>101456</v>
      </c>
      <c r="AX9" s="194">
        <v>100036</v>
      </c>
      <c r="AY9" s="189">
        <v>98450</v>
      </c>
      <c r="AZ9" s="195">
        <v>143424</v>
      </c>
      <c r="BA9" s="189">
        <v>104308.7</v>
      </c>
      <c r="BB9" s="189">
        <v>105660</v>
      </c>
      <c r="BC9" s="189">
        <v>101508</v>
      </c>
      <c r="BD9" s="190">
        <v>112887</v>
      </c>
      <c r="BE9" s="196">
        <v>111303</v>
      </c>
      <c r="BF9" s="189">
        <v>115761</v>
      </c>
      <c r="BG9" s="189">
        <v>116263</v>
      </c>
      <c r="BH9" s="189">
        <v>119505</v>
      </c>
      <c r="BI9" s="190">
        <v>116166</v>
      </c>
      <c r="BJ9" s="190">
        <v>114572</v>
      </c>
      <c r="BK9" s="190">
        <v>110090</v>
      </c>
      <c r="BL9" s="189">
        <v>112957</v>
      </c>
      <c r="BM9" s="195">
        <v>170894</v>
      </c>
      <c r="BN9" s="189">
        <v>116732.6</v>
      </c>
      <c r="BO9" s="195">
        <v>119477</v>
      </c>
      <c r="BP9" s="195">
        <v>125372</v>
      </c>
      <c r="BQ9" s="189">
        <v>114883</v>
      </c>
      <c r="BR9" s="197">
        <v>135562</v>
      </c>
      <c r="BS9" s="198">
        <v>124256</v>
      </c>
      <c r="BT9" s="189">
        <v>126061</v>
      </c>
      <c r="BU9" s="199">
        <v>130442</v>
      </c>
      <c r="BV9" s="200">
        <v>132896</v>
      </c>
      <c r="BW9" s="198">
        <v>158785</v>
      </c>
      <c r="BX9" s="198">
        <v>136732</v>
      </c>
      <c r="BY9" s="198">
        <v>137985</v>
      </c>
      <c r="BZ9" s="198">
        <v>137936</v>
      </c>
      <c r="CA9" s="198">
        <v>139774</v>
      </c>
      <c r="CB9" s="198">
        <v>164496</v>
      </c>
      <c r="CC9" s="198">
        <v>145392</v>
      </c>
      <c r="CD9" s="198">
        <v>147964</v>
      </c>
      <c r="CE9" s="198">
        <v>149359</v>
      </c>
      <c r="CF9" s="198">
        <v>150923</v>
      </c>
      <c r="CG9" s="198">
        <v>178007</v>
      </c>
    </row>
    <row r="10" spans="1:85" ht="12.75" customHeight="1" x14ac:dyDescent="0.3">
      <c r="A10" s="188" t="s">
        <v>206</v>
      </c>
      <c r="B10" s="189">
        <v>44909</v>
      </c>
      <c r="C10" s="189">
        <v>45050</v>
      </c>
      <c r="D10" s="189">
        <v>49217</v>
      </c>
      <c r="E10" s="189">
        <v>47791</v>
      </c>
      <c r="F10" s="189">
        <v>49437</v>
      </c>
      <c r="G10" s="189">
        <v>47962</v>
      </c>
      <c r="H10" s="189">
        <v>50101</v>
      </c>
      <c r="I10" s="190">
        <v>50171</v>
      </c>
      <c r="J10" s="191">
        <v>49459</v>
      </c>
      <c r="K10" s="190">
        <v>48958</v>
      </c>
      <c r="L10" s="189">
        <v>48686</v>
      </c>
      <c r="M10" s="190">
        <v>55524</v>
      </c>
      <c r="N10" s="192">
        <v>48726.5</v>
      </c>
      <c r="O10" s="190">
        <v>48908</v>
      </c>
      <c r="P10" s="190">
        <v>49013</v>
      </c>
      <c r="Q10" s="190">
        <v>53039</v>
      </c>
      <c r="R10" s="190">
        <v>50813</v>
      </c>
      <c r="S10" s="190">
        <v>51079</v>
      </c>
      <c r="T10" s="193">
        <v>51576</v>
      </c>
      <c r="U10" s="193">
        <v>52784</v>
      </c>
      <c r="V10" s="193">
        <v>53536</v>
      </c>
      <c r="W10" s="193">
        <v>54552</v>
      </c>
      <c r="X10" s="193">
        <v>54672</v>
      </c>
      <c r="Y10" s="193">
        <v>52937</v>
      </c>
      <c r="Z10" s="193">
        <v>62217</v>
      </c>
      <c r="AA10" s="189">
        <v>52990.9</v>
      </c>
      <c r="AB10" s="193">
        <v>58016</v>
      </c>
      <c r="AC10" s="193">
        <v>56053</v>
      </c>
      <c r="AD10" s="193">
        <v>60613</v>
      </c>
      <c r="AE10" s="193">
        <v>59437</v>
      </c>
      <c r="AF10" s="193">
        <v>61892</v>
      </c>
      <c r="AG10" s="193">
        <v>61598</v>
      </c>
      <c r="AH10" s="193">
        <v>64011</v>
      </c>
      <c r="AI10" s="193">
        <v>64067</v>
      </c>
      <c r="AJ10" s="193">
        <v>61621</v>
      </c>
      <c r="AK10" s="193">
        <v>61291</v>
      </c>
      <c r="AL10" s="193">
        <v>61632</v>
      </c>
      <c r="AM10" s="193">
        <v>69600</v>
      </c>
      <c r="AN10" s="189">
        <v>62041.1</v>
      </c>
      <c r="AO10" s="193">
        <v>63094</v>
      </c>
      <c r="AP10" s="193">
        <v>62811</v>
      </c>
      <c r="AQ10" s="194">
        <v>69511</v>
      </c>
      <c r="AR10" s="194">
        <v>67080</v>
      </c>
      <c r="AS10" s="193">
        <v>69310</v>
      </c>
      <c r="AT10" s="193">
        <v>68105</v>
      </c>
      <c r="AU10" s="193">
        <v>71433</v>
      </c>
      <c r="AV10" s="193">
        <v>70847</v>
      </c>
      <c r="AW10" s="193">
        <v>68608</v>
      </c>
      <c r="AX10" s="194">
        <v>67618</v>
      </c>
      <c r="AY10" s="189">
        <v>69283</v>
      </c>
      <c r="AZ10" s="195">
        <v>77090</v>
      </c>
      <c r="BA10" s="189">
        <v>69343.3</v>
      </c>
      <c r="BB10" s="189">
        <v>72541</v>
      </c>
      <c r="BC10" s="189">
        <v>69423</v>
      </c>
      <c r="BD10" s="190">
        <v>79398</v>
      </c>
      <c r="BE10" s="196">
        <v>74962</v>
      </c>
      <c r="BF10" s="189">
        <v>78750</v>
      </c>
      <c r="BG10" s="189">
        <v>78657</v>
      </c>
      <c r="BH10" s="189">
        <v>79712</v>
      </c>
      <c r="BI10" s="190">
        <v>81904</v>
      </c>
      <c r="BJ10" s="190">
        <v>79203</v>
      </c>
      <c r="BK10" s="190">
        <v>78416</v>
      </c>
      <c r="BL10" s="189">
        <v>79659</v>
      </c>
      <c r="BM10" s="195">
        <v>92951</v>
      </c>
      <c r="BN10" s="189">
        <v>78359.5</v>
      </c>
      <c r="BO10" s="195">
        <v>80099</v>
      </c>
      <c r="BP10" s="195">
        <v>80364</v>
      </c>
      <c r="BQ10" s="189">
        <v>84078</v>
      </c>
      <c r="BR10" s="197">
        <v>86408</v>
      </c>
      <c r="BS10" s="198">
        <v>85217</v>
      </c>
      <c r="BT10" s="189">
        <v>88844</v>
      </c>
      <c r="BU10" s="199">
        <v>90704</v>
      </c>
      <c r="BV10" s="200">
        <v>94220</v>
      </c>
      <c r="BW10" s="198">
        <v>100895</v>
      </c>
      <c r="BX10" s="198">
        <v>93856</v>
      </c>
      <c r="BY10" s="198">
        <v>95089</v>
      </c>
      <c r="BZ10" s="198">
        <v>100409</v>
      </c>
      <c r="CA10" s="198">
        <v>101622</v>
      </c>
      <c r="CB10" s="198">
        <v>110263</v>
      </c>
      <c r="CC10" s="198">
        <v>101921</v>
      </c>
      <c r="CD10" s="198">
        <v>104928</v>
      </c>
      <c r="CE10" s="198">
        <v>108122</v>
      </c>
      <c r="CF10" s="198">
        <v>114539</v>
      </c>
      <c r="CG10" s="198">
        <v>122824</v>
      </c>
    </row>
    <row r="11" spans="1:85" ht="13.8" x14ac:dyDescent="0.3">
      <c r="A11" s="93" t="s">
        <v>207</v>
      </c>
      <c r="B11" s="94">
        <v>91072</v>
      </c>
      <c r="C11" s="94">
        <v>91538</v>
      </c>
      <c r="D11" s="94">
        <v>99155</v>
      </c>
      <c r="E11" s="94">
        <v>96964</v>
      </c>
      <c r="F11" s="94">
        <v>101500</v>
      </c>
      <c r="G11" s="94">
        <v>104806</v>
      </c>
      <c r="H11" s="94">
        <v>105610</v>
      </c>
      <c r="I11" s="95">
        <v>107894</v>
      </c>
      <c r="J11" s="96">
        <v>106533</v>
      </c>
      <c r="K11" s="95">
        <v>107468</v>
      </c>
      <c r="L11" s="94">
        <v>106990</v>
      </c>
      <c r="M11" s="95">
        <v>121055</v>
      </c>
      <c r="N11" s="97">
        <v>104434.2</v>
      </c>
      <c r="O11" s="95">
        <v>104346</v>
      </c>
      <c r="P11" s="95">
        <v>102995</v>
      </c>
      <c r="Q11" s="95">
        <v>109459</v>
      </c>
      <c r="R11" s="95">
        <v>107784</v>
      </c>
      <c r="S11" s="95">
        <v>111010</v>
      </c>
      <c r="T11" s="98">
        <v>109793</v>
      </c>
      <c r="U11" s="98">
        <v>106876</v>
      </c>
      <c r="V11" s="98">
        <v>110994</v>
      </c>
      <c r="W11" s="98">
        <v>108559</v>
      </c>
      <c r="X11" s="98">
        <v>108273</v>
      </c>
      <c r="Y11" s="98">
        <v>109705</v>
      </c>
      <c r="Z11" s="98">
        <v>125867</v>
      </c>
      <c r="AA11" s="94">
        <v>110168.5</v>
      </c>
      <c r="AB11" s="98">
        <v>100969</v>
      </c>
      <c r="AC11" s="98">
        <v>103490</v>
      </c>
      <c r="AD11" s="98">
        <v>108107</v>
      </c>
      <c r="AE11" s="98">
        <v>105510</v>
      </c>
      <c r="AF11" s="98">
        <v>108548</v>
      </c>
      <c r="AG11" s="98">
        <v>112147</v>
      </c>
      <c r="AH11" s="98">
        <v>113039</v>
      </c>
      <c r="AI11" s="98">
        <v>118067</v>
      </c>
      <c r="AJ11" s="98">
        <v>115316</v>
      </c>
      <c r="AK11" s="98">
        <v>112447</v>
      </c>
      <c r="AL11" s="98">
        <v>113486</v>
      </c>
      <c r="AM11" s="98">
        <v>128512</v>
      </c>
      <c r="AN11" s="94">
        <v>111889.5</v>
      </c>
      <c r="AO11" s="98">
        <v>102958</v>
      </c>
      <c r="AP11" s="98">
        <v>104599</v>
      </c>
      <c r="AQ11" s="99">
        <v>110201</v>
      </c>
      <c r="AR11" s="99">
        <v>109283</v>
      </c>
      <c r="AS11" s="98">
        <v>112702</v>
      </c>
      <c r="AT11" s="98">
        <v>120896</v>
      </c>
      <c r="AU11" s="98">
        <v>120931</v>
      </c>
      <c r="AV11" s="98">
        <v>124940</v>
      </c>
      <c r="AW11" s="98">
        <v>123543</v>
      </c>
      <c r="AX11" s="99">
        <v>123487</v>
      </c>
      <c r="AY11" s="94">
        <v>121422</v>
      </c>
      <c r="AZ11" s="102">
        <v>140395</v>
      </c>
      <c r="BA11" s="94">
        <v>119298</v>
      </c>
      <c r="BB11" s="94">
        <v>118534</v>
      </c>
      <c r="BC11" s="94">
        <v>116378</v>
      </c>
      <c r="BD11" s="95">
        <v>127521</v>
      </c>
      <c r="BE11" s="101">
        <v>132674</v>
      </c>
      <c r="BF11" s="94">
        <v>139861</v>
      </c>
      <c r="BG11" s="94">
        <v>142846</v>
      </c>
      <c r="BH11" s="94">
        <v>147780</v>
      </c>
      <c r="BI11" s="95">
        <v>147111</v>
      </c>
      <c r="BJ11" s="95">
        <v>149556</v>
      </c>
      <c r="BK11" s="95">
        <v>146077</v>
      </c>
      <c r="BL11" s="94">
        <v>146028</v>
      </c>
      <c r="BM11" s="102">
        <v>165240</v>
      </c>
      <c r="BN11" s="94">
        <v>140320.5</v>
      </c>
      <c r="BO11" s="102">
        <v>129404</v>
      </c>
      <c r="BP11" s="102">
        <v>141656</v>
      </c>
      <c r="BQ11" s="94">
        <v>158501</v>
      </c>
      <c r="BR11" s="103">
        <v>166993</v>
      </c>
      <c r="BS11" s="104">
        <v>154794</v>
      </c>
      <c r="BT11" s="94">
        <v>157886</v>
      </c>
      <c r="BU11" s="105">
        <v>174090</v>
      </c>
      <c r="BV11" s="106">
        <v>187371</v>
      </c>
      <c r="BW11" s="104">
        <v>188299</v>
      </c>
      <c r="BX11" s="104">
        <v>179205</v>
      </c>
      <c r="BY11" s="104">
        <v>171144</v>
      </c>
      <c r="BZ11" s="104">
        <v>184851</v>
      </c>
      <c r="CA11" s="104">
        <v>205947</v>
      </c>
      <c r="CB11" s="104">
        <v>218095</v>
      </c>
      <c r="CC11" s="104">
        <v>194227</v>
      </c>
      <c r="CD11" s="104">
        <v>201392</v>
      </c>
      <c r="CE11" s="104">
        <v>212817</v>
      </c>
      <c r="CF11" s="104">
        <v>229185</v>
      </c>
      <c r="CG11" s="104">
        <v>227511</v>
      </c>
    </row>
    <row r="12" spans="1:85" ht="27.6" x14ac:dyDescent="0.3">
      <c r="A12" s="109" t="s">
        <v>208</v>
      </c>
      <c r="B12" s="94">
        <v>67267</v>
      </c>
      <c r="C12" s="94">
        <v>66505</v>
      </c>
      <c r="D12" s="94">
        <v>72122</v>
      </c>
      <c r="E12" s="94">
        <v>71907</v>
      </c>
      <c r="F12" s="94">
        <v>70848</v>
      </c>
      <c r="G12" s="94">
        <v>72216</v>
      </c>
      <c r="H12" s="94">
        <v>75298</v>
      </c>
      <c r="I12" s="95">
        <v>73827</v>
      </c>
      <c r="J12" s="96">
        <v>75768</v>
      </c>
      <c r="K12" s="95">
        <v>73440</v>
      </c>
      <c r="L12" s="94">
        <v>73772</v>
      </c>
      <c r="M12" s="95">
        <v>88161</v>
      </c>
      <c r="N12" s="97">
        <v>74013.5</v>
      </c>
      <c r="O12" s="95">
        <v>77577</v>
      </c>
      <c r="P12" s="95">
        <v>78234</v>
      </c>
      <c r="Q12" s="95">
        <v>82952</v>
      </c>
      <c r="R12" s="95">
        <v>81048</v>
      </c>
      <c r="S12" s="95">
        <v>80833</v>
      </c>
      <c r="T12" s="98">
        <v>81249</v>
      </c>
      <c r="U12" s="98">
        <v>85665</v>
      </c>
      <c r="V12" s="98">
        <v>82838</v>
      </c>
      <c r="W12" s="98">
        <v>85521</v>
      </c>
      <c r="X12" s="98">
        <v>84027</v>
      </c>
      <c r="Y12" s="98">
        <v>83741</v>
      </c>
      <c r="Z12" s="98">
        <v>103914</v>
      </c>
      <c r="AA12" s="94">
        <v>84598.1</v>
      </c>
      <c r="AB12" s="98">
        <v>92059</v>
      </c>
      <c r="AC12" s="98">
        <v>85730</v>
      </c>
      <c r="AD12" s="98">
        <v>92727</v>
      </c>
      <c r="AE12" s="98">
        <v>91970</v>
      </c>
      <c r="AF12" s="98">
        <v>89354</v>
      </c>
      <c r="AG12" s="98">
        <v>91226</v>
      </c>
      <c r="AH12" s="98">
        <v>95016</v>
      </c>
      <c r="AI12" s="98">
        <v>93709</v>
      </c>
      <c r="AJ12" s="98">
        <v>94104</v>
      </c>
      <c r="AK12" s="98">
        <v>93095</v>
      </c>
      <c r="AL12" s="98">
        <v>93167</v>
      </c>
      <c r="AM12" s="98">
        <v>115896</v>
      </c>
      <c r="AN12" s="94">
        <v>95083.9</v>
      </c>
      <c r="AO12" s="98">
        <v>96708</v>
      </c>
      <c r="AP12" s="98">
        <v>96070</v>
      </c>
      <c r="AQ12" s="99">
        <v>107716</v>
      </c>
      <c r="AR12" s="99">
        <v>100715</v>
      </c>
      <c r="AS12" s="98">
        <v>99425</v>
      </c>
      <c r="AT12" s="98">
        <v>102215</v>
      </c>
      <c r="AU12" s="98">
        <v>104834</v>
      </c>
      <c r="AV12" s="98">
        <v>104490</v>
      </c>
      <c r="AW12" s="98">
        <v>104241</v>
      </c>
      <c r="AX12" s="99">
        <v>101605</v>
      </c>
      <c r="AY12" s="94">
        <v>105683</v>
      </c>
      <c r="AZ12" s="102">
        <v>120715</v>
      </c>
      <c r="BA12" s="94">
        <v>103361.8</v>
      </c>
      <c r="BB12" s="94">
        <v>105752</v>
      </c>
      <c r="BC12" s="94">
        <v>108594</v>
      </c>
      <c r="BD12" s="95">
        <v>112241</v>
      </c>
      <c r="BE12" s="101">
        <v>112770</v>
      </c>
      <c r="BF12" s="94">
        <v>111735</v>
      </c>
      <c r="BG12" s="94">
        <v>115318</v>
      </c>
      <c r="BH12" s="94">
        <v>118204</v>
      </c>
      <c r="BI12" s="95">
        <v>114058</v>
      </c>
      <c r="BJ12" s="95">
        <v>120757</v>
      </c>
      <c r="BK12" s="95">
        <v>117828</v>
      </c>
      <c r="BL12" s="94">
        <v>112412</v>
      </c>
      <c r="BM12" s="102">
        <v>131355</v>
      </c>
      <c r="BN12" s="94">
        <v>117185.60000000001</v>
      </c>
      <c r="BO12" s="102">
        <v>119308</v>
      </c>
      <c r="BP12" s="102">
        <v>121185</v>
      </c>
      <c r="BQ12" s="94">
        <v>122592</v>
      </c>
      <c r="BR12" s="103">
        <v>128576</v>
      </c>
      <c r="BS12" s="104">
        <v>121020</v>
      </c>
      <c r="BT12" s="94">
        <v>123473</v>
      </c>
      <c r="BU12" s="105">
        <v>130994</v>
      </c>
      <c r="BV12" s="106">
        <v>135126</v>
      </c>
      <c r="BW12" s="104">
        <v>137154</v>
      </c>
      <c r="BX12" s="104">
        <v>131091</v>
      </c>
      <c r="BY12" s="104">
        <v>134136</v>
      </c>
      <c r="BZ12" s="104">
        <v>140069</v>
      </c>
      <c r="CA12" s="104">
        <v>144895</v>
      </c>
      <c r="CB12" s="104">
        <v>151968</v>
      </c>
      <c r="CC12" s="104">
        <v>145698</v>
      </c>
      <c r="CD12" s="104">
        <v>149256</v>
      </c>
      <c r="CE12" s="104">
        <v>153693</v>
      </c>
      <c r="CF12" s="104">
        <v>162158</v>
      </c>
      <c r="CG12" s="104">
        <v>165157</v>
      </c>
    </row>
    <row r="13" spans="1:85" ht="13.8" x14ac:dyDescent="0.3">
      <c r="A13" s="93" t="s">
        <v>209</v>
      </c>
      <c r="B13" s="94">
        <v>83819</v>
      </c>
      <c r="C13" s="94">
        <v>87836</v>
      </c>
      <c r="D13" s="94">
        <v>94021</v>
      </c>
      <c r="E13" s="94">
        <v>93114</v>
      </c>
      <c r="F13" s="94">
        <v>90279</v>
      </c>
      <c r="G13" s="94">
        <v>89868</v>
      </c>
      <c r="H13" s="94">
        <v>106034</v>
      </c>
      <c r="I13" s="95">
        <v>106204</v>
      </c>
      <c r="J13" s="96">
        <v>96915</v>
      </c>
      <c r="K13" s="95">
        <v>94959</v>
      </c>
      <c r="L13" s="94">
        <v>92946</v>
      </c>
      <c r="M13" s="95">
        <v>127836</v>
      </c>
      <c r="N13" s="97">
        <v>97384.8</v>
      </c>
      <c r="O13" s="94">
        <v>98384</v>
      </c>
      <c r="P13" s="95">
        <v>100485</v>
      </c>
      <c r="Q13" s="95">
        <v>109695</v>
      </c>
      <c r="R13" s="95">
        <v>110566</v>
      </c>
      <c r="S13" s="95">
        <v>105178</v>
      </c>
      <c r="T13" s="98">
        <v>102404</v>
      </c>
      <c r="U13" s="98">
        <v>113406</v>
      </c>
      <c r="V13" s="98">
        <v>118797</v>
      </c>
      <c r="W13" s="98">
        <v>105783</v>
      </c>
      <c r="X13" s="98">
        <v>110016</v>
      </c>
      <c r="Y13" s="98">
        <v>105878</v>
      </c>
      <c r="Z13" s="98">
        <v>161114</v>
      </c>
      <c r="AA13" s="94">
        <v>112847</v>
      </c>
      <c r="AB13" s="98">
        <v>112989</v>
      </c>
      <c r="AC13" s="98">
        <v>109859</v>
      </c>
      <c r="AD13" s="98">
        <v>126768</v>
      </c>
      <c r="AE13" s="98">
        <v>120871</v>
      </c>
      <c r="AF13" s="98">
        <v>125235</v>
      </c>
      <c r="AG13" s="98">
        <v>122425</v>
      </c>
      <c r="AH13" s="98">
        <v>145947</v>
      </c>
      <c r="AI13" s="98">
        <v>142198</v>
      </c>
      <c r="AJ13" s="98">
        <v>125658</v>
      </c>
      <c r="AK13" s="98">
        <v>125669</v>
      </c>
      <c r="AL13" s="98">
        <v>123031</v>
      </c>
      <c r="AM13" s="98">
        <v>168461</v>
      </c>
      <c r="AN13" s="94">
        <v>129472.9</v>
      </c>
      <c r="AO13" s="98">
        <v>131887</v>
      </c>
      <c r="AP13" s="98">
        <v>118553</v>
      </c>
      <c r="AQ13" s="99">
        <v>136376</v>
      </c>
      <c r="AR13" s="99">
        <v>134443</v>
      </c>
      <c r="AS13" s="98">
        <v>129852</v>
      </c>
      <c r="AT13" s="98">
        <v>127323</v>
      </c>
      <c r="AU13" s="98">
        <v>157457</v>
      </c>
      <c r="AV13" s="98">
        <v>147629</v>
      </c>
      <c r="AW13" s="98">
        <v>130363</v>
      </c>
      <c r="AX13" s="99">
        <v>131856</v>
      </c>
      <c r="AY13" s="94">
        <v>130528</v>
      </c>
      <c r="AZ13" s="102">
        <v>217914</v>
      </c>
      <c r="BA13" s="94">
        <v>141720.6</v>
      </c>
      <c r="BB13" s="94">
        <v>135013</v>
      </c>
      <c r="BC13" s="94">
        <v>141874</v>
      </c>
      <c r="BD13" s="95">
        <v>151797</v>
      </c>
      <c r="BE13" s="101">
        <v>152080</v>
      </c>
      <c r="BF13" s="94">
        <v>154239</v>
      </c>
      <c r="BG13" s="94">
        <v>156006</v>
      </c>
      <c r="BH13" s="94">
        <v>175819</v>
      </c>
      <c r="BI13" s="95">
        <v>174637</v>
      </c>
      <c r="BJ13" s="95">
        <v>151094</v>
      </c>
      <c r="BK13" s="95">
        <v>155183</v>
      </c>
      <c r="BL13" s="94">
        <v>148272</v>
      </c>
      <c r="BM13" s="102">
        <v>224910</v>
      </c>
      <c r="BN13" s="94">
        <v>160006.5</v>
      </c>
      <c r="BO13" s="102">
        <v>156099</v>
      </c>
      <c r="BP13" s="102">
        <v>157347</v>
      </c>
      <c r="BQ13" s="94">
        <v>165857</v>
      </c>
      <c r="BR13" s="103">
        <v>173470</v>
      </c>
      <c r="BS13" s="104">
        <v>166057</v>
      </c>
      <c r="BT13" s="94">
        <v>165601</v>
      </c>
      <c r="BU13" s="105">
        <v>173594</v>
      </c>
      <c r="BV13" s="104">
        <v>182030</v>
      </c>
      <c r="BW13" s="104">
        <v>197029</v>
      </c>
      <c r="BX13" s="104">
        <v>176825</v>
      </c>
      <c r="BY13" s="104">
        <v>186756</v>
      </c>
      <c r="BZ13" s="104">
        <v>184000</v>
      </c>
      <c r="CA13" s="104">
        <v>198140</v>
      </c>
      <c r="CB13" s="104">
        <v>201276</v>
      </c>
      <c r="CC13" s="104">
        <v>193579</v>
      </c>
      <c r="CD13" s="104">
        <v>206092</v>
      </c>
      <c r="CE13" s="104">
        <v>205333</v>
      </c>
      <c r="CF13" s="104">
        <v>217170</v>
      </c>
      <c r="CG13" s="104">
        <v>223702</v>
      </c>
    </row>
    <row r="14" spans="1:85" ht="13.8" x14ac:dyDescent="0.3">
      <c r="A14" s="93" t="s">
        <v>210</v>
      </c>
      <c r="B14" s="94">
        <v>68067</v>
      </c>
      <c r="C14" s="94">
        <v>64768</v>
      </c>
      <c r="D14" s="94">
        <v>71778</v>
      </c>
      <c r="E14" s="94">
        <v>68051</v>
      </c>
      <c r="F14" s="94">
        <v>70655</v>
      </c>
      <c r="G14" s="94">
        <v>71659</v>
      </c>
      <c r="H14" s="94">
        <v>72007</v>
      </c>
      <c r="I14" s="95">
        <v>72320</v>
      </c>
      <c r="J14" s="96">
        <v>71592</v>
      </c>
      <c r="K14" s="95">
        <v>72373</v>
      </c>
      <c r="L14" s="94">
        <v>70814</v>
      </c>
      <c r="M14" s="95">
        <v>79893</v>
      </c>
      <c r="N14" s="97">
        <v>70768.600000000006</v>
      </c>
      <c r="O14" s="94">
        <v>74779</v>
      </c>
      <c r="P14" s="95">
        <v>72108</v>
      </c>
      <c r="Q14" s="95">
        <v>82729</v>
      </c>
      <c r="R14" s="95">
        <v>77354</v>
      </c>
      <c r="S14" s="95">
        <v>78687</v>
      </c>
      <c r="T14" s="98">
        <v>76929</v>
      </c>
      <c r="U14" s="98">
        <v>77196</v>
      </c>
      <c r="V14" s="98">
        <v>77434</v>
      </c>
      <c r="W14" s="98">
        <v>80307</v>
      </c>
      <c r="X14" s="98">
        <v>78237</v>
      </c>
      <c r="Y14" s="98">
        <v>78261</v>
      </c>
      <c r="Z14" s="98">
        <v>89810</v>
      </c>
      <c r="AA14" s="94">
        <v>78561.8</v>
      </c>
      <c r="AB14" s="98">
        <v>80027</v>
      </c>
      <c r="AC14" s="98">
        <v>78725</v>
      </c>
      <c r="AD14" s="98">
        <v>86218</v>
      </c>
      <c r="AE14" s="98">
        <v>80573</v>
      </c>
      <c r="AF14" s="98">
        <v>82830</v>
      </c>
      <c r="AG14" s="98">
        <v>78866</v>
      </c>
      <c r="AH14" s="98">
        <v>83099</v>
      </c>
      <c r="AI14" s="98">
        <v>83113</v>
      </c>
      <c r="AJ14" s="98">
        <v>83071</v>
      </c>
      <c r="AK14" s="98">
        <v>81915</v>
      </c>
      <c r="AL14" s="98">
        <v>83371</v>
      </c>
      <c r="AM14" s="98">
        <v>98393</v>
      </c>
      <c r="AN14" s="94">
        <v>82011.5</v>
      </c>
      <c r="AO14" s="98">
        <v>87864</v>
      </c>
      <c r="AP14" s="98">
        <v>83285</v>
      </c>
      <c r="AQ14" s="99">
        <v>91834</v>
      </c>
      <c r="AR14" s="99">
        <v>86909</v>
      </c>
      <c r="AS14" s="98">
        <v>89472</v>
      </c>
      <c r="AT14" s="98">
        <v>93162</v>
      </c>
      <c r="AU14" s="98">
        <v>89761</v>
      </c>
      <c r="AV14" s="98">
        <v>91714</v>
      </c>
      <c r="AW14" s="98">
        <v>90510</v>
      </c>
      <c r="AX14" s="99">
        <v>91770</v>
      </c>
      <c r="AY14" s="94">
        <v>91418</v>
      </c>
      <c r="AZ14" s="102">
        <v>107121</v>
      </c>
      <c r="BA14" s="94">
        <v>92007.8</v>
      </c>
      <c r="BB14" s="94">
        <v>94989</v>
      </c>
      <c r="BC14" s="94">
        <v>92536</v>
      </c>
      <c r="BD14" s="95">
        <v>103604</v>
      </c>
      <c r="BE14" s="101">
        <v>98400</v>
      </c>
      <c r="BF14" s="94">
        <v>103735</v>
      </c>
      <c r="BG14" s="94">
        <v>100614</v>
      </c>
      <c r="BH14" s="94">
        <v>104591</v>
      </c>
      <c r="BI14" s="95">
        <v>103766</v>
      </c>
      <c r="BJ14" s="95">
        <v>104061</v>
      </c>
      <c r="BK14" s="95">
        <v>105443</v>
      </c>
      <c r="BL14" s="94">
        <v>104560</v>
      </c>
      <c r="BM14" s="102">
        <v>121420</v>
      </c>
      <c r="BN14" s="94">
        <v>104409.8</v>
      </c>
      <c r="BO14" s="102">
        <v>106402</v>
      </c>
      <c r="BP14" s="102">
        <v>110980</v>
      </c>
      <c r="BQ14" s="94">
        <v>112176</v>
      </c>
      <c r="BR14" s="103">
        <v>124179</v>
      </c>
      <c r="BS14" s="104">
        <v>116503</v>
      </c>
      <c r="BT14" s="94">
        <v>124038</v>
      </c>
      <c r="BU14" s="105">
        <v>132858</v>
      </c>
      <c r="BV14" s="104">
        <v>129713</v>
      </c>
      <c r="BW14" s="104">
        <v>140453</v>
      </c>
      <c r="BX14" s="104">
        <v>127837</v>
      </c>
      <c r="BY14" s="104">
        <v>131640</v>
      </c>
      <c r="BZ14" s="104">
        <v>134714</v>
      </c>
      <c r="CA14" s="104">
        <v>140407</v>
      </c>
      <c r="CB14" s="104">
        <v>151221</v>
      </c>
      <c r="CC14" s="104">
        <v>140070</v>
      </c>
      <c r="CD14" s="104">
        <v>146153</v>
      </c>
      <c r="CE14" s="104">
        <v>149801</v>
      </c>
      <c r="CF14" s="104">
        <v>153322</v>
      </c>
      <c r="CG14" s="104">
        <v>162820</v>
      </c>
    </row>
    <row r="15" spans="1:85" ht="13.8" x14ac:dyDescent="0.3">
      <c r="A15" s="93" t="s">
        <v>211</v>
      </c>
      <c r="B15" s="94">
        <v>92462</v>
      </c>
      <c r="C15" s="94">
        <v>93152</v>
      </c>
      <c r="D15" s="94">
        <v>115181</v>
      </c>
      <c r="E15" s="94">
        <v>112656</v>
      </c>
      <c r="F15" s="94">
        <v>102262</v>
      </c>
      <c r="G15" s="94">
        <v>113734</v>
      </c>
      <c r="H15" s="94">
        <v>130736</v>
      </c>
      <c r="I15" s="95">
        <v>111144</v>
      </c>
      <c r="J15" s="96">
        <v>105523</v>
      </c>
      <c r="K15" s="95">
        <v>104209</v>
      </c>
      <c r="L15" s="94">
        <v>100190</v>
      </c>
      <c r="M15" s="95">
        <v>148066</v>
      </c>
      <c r="N15" s="97">
        <v>110834.7</v>
      </c>
      <c r="O15" s="94">
        <v>103239</v>
      </c>
      <c r="P15" s="95">
        <v>103426</v>
      </c>
      <c r="Q15" s="95">
        <v>136513</v>
      </c>
      <c r="R15" s="95">
        <v>129188</v>
      </c>
      <c r="S15" s="95">
        <v>116174</v>
      </c>
      <c r="T15" s="98">
        <v>139798</v>
      </c>
      <c r="U15" s="98">
        <v>129237</v>
      </c>
      <c r="V15" s="98">
        <v>127369</v>
      </c>
      <c r="W15" s="98">
        <v>119335</v>
      </c>
      <c r="X15" s="98">
        <v>122619</v>
      </c>
      <c r="Y15" s="98">
        <v>114364</v>
      </c>
      <c r="Z15" s="98">
        <v>196374</v>
      </c>
      <c r="AA15" s="94">
        <v>128651.7</v>
      </c>
      <c r="AB15" s="98">
        <v>122210</v>
      </c>
      <c r="AC15" s="98">
        <v>122501</v>
      </c>
      <c r="AD15" s="98">
        <v>145130</v>
      </c>
      <c r="AE15" s="98">
        <v>143553</v>
      </c>
      <c r="AF15" s="98">
        <v>135909</v>
      </c>
      <c r="AG15" s="98">
        <v>165291</v>
      </c>
      <c r="AH15" s="98">
        <v>146146</v>
      </c>
      <c r="AI15" s="98">
        <v>143274</v>
      </c>
      <c r="AJ15" s="98">
        <v>132337</v>
      </c>
      <c r="AK15" s="98">
        <v>133517</v>
      </c>
      <c r="AL15" s="98">
        <v>130617</v>
      </c>
      <c r="AM15" s="98">
        <v>204130</v>
      </c>
      <c r="AN15" s="94">
        <v>143960.4</v>
      </c>
      <c r="AO15" s="98">
        <v>133656</v>
      </c>
      <c r="AP15" s="98">
        <v>137068</v>
      </c>
      <c r="AQ15" s="99">
        <v>164460</v>
      </c>
      <c r="AR15" s="99">
        <v>146768</v>
      </c>
      <c r="AS15" s="98">
        <v>145129</v>
      </c>
      <c r="AT15" s="98">
        <v>165159</v>
      </c>
      <c r="AU15" s="98">
        <v>162337</v>
      </c>
      <c r="AV15" s="98">
        <v>152925</v>
      </c>
      <c r="AW15" s="98">
        <v>146366</v>
      </c>
      <c r="AX15" s="99">
        <v>140490</v>
      </c>
      <c r="AY15" s="94">
        <v>151490</v>
      </c>
      <c r="AZ15" s="102">
        <v>221860</v>
      </c>
      <c r="BA15" s="94">
        <v>156036.79999999999</v>
      </c>
      <c r="BB15" s="94">
        <v>144341</v>
      </c>
      <c r="BC15" s="94">
        <v>141809</v>
      </c>
      <c r="BD15" s="95">
        <v>160806</v>
      </c>
      <c r="BE15" s="101">
        <v>165734</v>
      </c>
      <c r="BF15" s="94">
        <v>175115</v>
      </c>
      <c r="BG15" s="94">
        <v>211155</v>
      </c>
      <c r="BH15" s="94">
        <v>177612</v>
      </c>
      <c r="BI15" s="95">
        <v>162700</v>
      </c>
      <c r="BJ15" s="95">
        <v>160383</v>
      </c>
      <c r="BK15" s="95">
        <v>167931</v>
      </c>
      <c r="BL15" s="94">
        <v>159827</v>
      </c>
      <c r="BM15" s="102">
        <v>254020</v>
      </c>
      <c r="BN15" s="94">
        <v>173886.7</v>
      </c>
      <c r="BO15" s="102">
        <v>167655</v>
      </c>
      <c r="BP15" s="102">
        <v>193118</v>
      </c>
      <c r="BQ15" s="94">
        <v>171811</v>
      </c>
      <c r="BR15" s="103">
        <v>199728</v>
      </c>
      <c r="BS15" s="104">
        <v>180828</v>
      </c>
      <c r="BT15" s="94">
        <v>183788</v>
      </c>
      <c r="BU15" s="105">
        <v>200163</v>
      </c>
      <c r="BV15" s="104">
        <v>196276</v>
      </c>
      <c r="BW15" s="104">
        <v>230134</v>
      </c>
      <c r="BX15" s="104">
        <v>204192</v>
      </c>
      <c r="BY15" s="104">
        <v>199851</v>
      </c>
      <c r="BZ15" s="104">
        <v>222365</v>
      </c>
      <c r="CA15" s="104">
        <v>215720</v>
      </c>
      <c r="CB15" s="104">
        <v>249341</v>
      </c>
      <c r="CC15" s="104">
        <v>221748</v>
      </c>
      <c r="CD15" s="104">
        <v>217869</v>
      </c>
      <c r="CE15" s="104">
        <v>238425</v>
      </c>
      <c r="CF15" s="104">
        <v>224941</v>
      </c>
      <c r="CG15" s="104">
        <v>261669</v>
      </c>
    </row>
    <row r="16" spans="1:85" ht="13.8" x14ac:dyDescent="0.3">
      <c r="A16" s="93" t="s">
        <v>212</v>
      </c>
      <c r="B16" s="94">
        <v>145660</v>
      </c>
      <c r="C16" s="94">
        <v>150549</v>
      </c>
      <c r="D16" s="94">
        <v>157022</v>
      </c>
      <c r="E16" s="94">
        <v>160681</v>
      </c>
      <c r="F16" s="94">
        <v>148680</v>
      </c>
      <c r="G16" s="94">
        <v>171435</v>
      </c>
      <c r="H16" s="94">
        <v>160708</v>
      </c>
      <c r="I16" s="95">
        <v>155971</v>
      </c>
      <c r="J16" s="96">
        <v>148354</v>
      </c>
      <c r="K16" s="95">
        <v>153445</v>
      </c>
      <c r="L16" s="94">
        <v>165013</v>
      </c>
      <c r="M16" s="95">
        <v>201007</v>
      </c>
      <c r="N16" s="97">
        <v>158120.6</v>
      </c>
      <c r="O16" s="102">
        <v>158610</v>
      </c>
      <c r="P16" s="95">
        <v>167258</v>
      </c>
      <c r="Q16" s="95">
        <v>171936</v>
      </c>
      <c r="R16" s="95">
        <v>188624</v>
      </c>
      <c r="S16" s="95">
        <v>190614</v>
      </c>
      <c r="T16" s="98">
        <v>175321</v>
      </c>
      <c r="U16" s="98">
        <v>177891</v>
      </c>
      <c r="V16" s="98">
        <v>175351</v>
      </c>
      <c r="W16" s="98">
        <v>160687</v>
      </c>
      <c r="X16" s="98">
        <v>165086</v>
      </c>
      <c r="Y16" s="98">
        <v>180333</v>
      </c>
      <c r="Z16" s="98">
        <v>238777</v>
      </c>
      <c r="AA16" s="94">
        <v>180047.3</v>
      </c>
      <c r="AB16" s="98">
        <v>172422</v>
      </c>
      <c r="AC16" s="98">
        <v>191795</v>
      </c>
      <c r="AD16" s="98">
        <v>183605</v>
      </c>
      <c r="AE16" s="98">
        <v>205762</v>
      </c>
      <c r="AF16" s="98">
        <v>182808</v>
      </c>
      <c r="AG16" s="98">
        <v>174492</v>
      </c>
      <c r="AH16" s="98">
        <v>205164</v>
      </c>
      <c r="AI16" s="98">
        <v>180548</v>
      </c>
      <c r="AJ16" s="98">
        <v>166365</v>
      </c>
      <c r="AK16" s="98">
        <v>175322</v>
      </c>
      <c r="AL16" s="98">
        <v>183374</v>
      </c>
      <c r="AM16" s="98">
        <v>267662</v>
      </c>
      <c r="AN16" s="94">
        <v>191004.6</v>
      </c>
      <c r="AO16" s="98">
        <v>178378</v>
      </c>
      <c r="AP16" s="98">
        <v>201789</v>
      </c>
      <c r="AQ16" s="99">
        <v>188410</v>
      </c>
      <c r="AR16" s="99">
        <v>199682</v>
      </c>
      <c r="AS16" s="98">
        <v>211752</v>
      </c>
      <c r="AT16" s="98">
        <v>185729</v>
      </c>
      <c r="AU16" s="98">
        <v>198022</v>
      </c>
      <c r="AV16" s="98">
        <v>194965</v>
      </c>
      <c r="AW16" s="98">
        <v>177369</v>
      </c>
      <c r="AX16" s="99">
        <v>187166</v>
      </c>
      <c r="AY16" s="94">
        <v>199206</v>
      </c>
      <c r="AZ16" s="102">
        <v>275077</v>
      </c>
      <c r="BA16" s="94">
        <v>205644.79999999999</v>
      </c>
      <c r="BB16" s="94">
        <v>179164</v>
      </c>
      <c r="BC16" s="94">
        <v>194802</v>
      </c>
      <c r="BD16" s="95">
        <v>211461</v>
      </c>
      <c r="BE16" s="101">
        <v>244755</v>
      </c>
      <c r="BF16" s="94">
        <v>205471</v>
      </c>
      <c r="BG16" s="94">
        <v>201361</v>
      </c>
      <c r="BH16" s="94">
        <v>215568</v>
      </c>
      <c r="BI16" s="95">
        <v>204935</v>
      </c>
      <c r="BJ16" s="95">
        <v>193243</v>
      </c>
      <c r="BK16" s="95">
        <v>203786</v>
      </c>
      <c r="BL16" s="94">
        <v>224125</v>
      </c>
      <c r="BM16" s="102">
        <v>329147</v>
      </c>
      <c r="BN16" s="94">
        <v>220803.1</v>
      </c>
      <c r="BO16" s="102">
        <v>208862</v>
      </c>
      <c r="BP16" s="102">
        <v>229562</v>
      </c>
      <c r="BQ16" s="94">
        <v>233461</v>
      </c>
      <c r="BR16" s="103">
        <v>270799</v>
      </c>
      <c r="BS16" s="104">
        <v>236689</v>
      </c>
      <c r="BT16" s="94">
        <v>249606</v>
      </c>
      <c r="BU16" s="105">
        <v>300124</v>
      </c>
      <c r="BV16" s="104">
        <v>254909</v>
      </c>
      <c r="BW16" s="104">
        <v>310828</v>
      </c>
      <c r="BX16" s="104">
        <v>284330</v>
      </c>
      <c r="BY16" s="104">
        <v>290814</v>
      </c>
      <c r="BZ16" s="104">
        <v>315345</v>
      </c>
      <c r="CA16" s="104">
        <v>272757</v>
      </c>
      <c r="CB16" s="104">
        <v>316052</v>
      </c>
      <c r="CC16" s="104">
        <v>298725</v>
      </c>
      <c r="CD16" s="104">
        <v>298974</v>
      </c>
      <c r="CE16" s="104">
        <v>335270</v>
      </c>
      <c r="CF16" s="104">
        <v>317413</v>
      </c>
      <c r="CG16" s="104">
        <v>364731</v>
      </c>
    </row>
    <row r="17" spans="1:85" ht="13.8" x14ac:dyDescent="0.3">
      <c r="A17" s="109" t="s">
        <v>213</v>
      </c>
      <c r="B17" s="94">
        <v>57748</v>
      </c>
      <c r="C17" s="94">
        <v>57230</v>
      </c>
      <c r="D17" s="94">
        <v>73380</v>
      </c>
      <c r="E17" s="94">
        <v>67193</v>
      </c>
      <c r="F17" s="94">
        <v>67435</v>
      </c>
      <c r="G17" s="94">
        <v>65339</v>
      </c>
      <c r="H17" s="94">
        <v>73587</v>
      </c>
      <c r="I17" s="95">
        <v>70391</v>
      </c>
      <c r="J17" s="96">
        <v>67551</v>
      </c>
      <c r="K17" s="95">
        <v>64239</v>
      </c>
      <c r="L17" s="94">
        <v>66377</v>
      </c>
      <c r="M17" s="95">
        <v>96208</v>
      </c>
      <c r="N17" s="97">
        <v>68028.7</v>
      </c>
      <c r="O17" s="102">
        <v>67762</v>
      </c>
      <c r="P17" s="95">
        <v>65051</v>
      </c>
      <c r="Q17" s="95">
        <v>82297</v>
      </c>
      <c r="R17" s="95">
        <v>73135</v>
      </c>
      <c r="S17" s="95">
        <v>73313</v>
      </c>
      <c r="T17" s="98">
        <v>73131</v>
      </c>
      <c r="U17" s="98">
        <v>83112</v>
      </c>
      <c r="V17" s="98">
        <v>84815</v>
      </c>
      <c r="W17" s="98">
        <v>75727</v>
      </c>
      <c r="X17" s="98">
        <v>75170</v>
      </c>
      <c r="Y17" s="98">
        <v>72420</v>
      </c>
      <c r="Z17" s="98">
        <v>115847</v>
      </c>
      <c r="AA17" s="94">
        <v>78121.2</v>
      </c>
      <c r="AB17" s="98">
        <v>78612</v>
      </c>
      <c r="AC17" s="98">
        <v>77002</v>
      </c>
      <c r="AD17" s="98">
        <v>91498</v>
      </c>
      <c r="AE17" s="98">
        <v>86582</v>
      </c>
      <c r="AF17" s="98">
        <v>84794</v>
      </c>
      <c r="AG17" s="98">
        <v>84817</v>
      </c>
      <c r="AH17" s="98">
        <v>93516</v>
      </c>
      <c r="AI17" s="98">
        <v>91537</v>
      </c>
      <c r="AJ17" s="98">
        <v>83506</v>
      </c>
      <c r="AK17" s="98">
        <v>87070</v>
      </c>
      <c r="AL17" s="98">
        <v>87336</v>
      </c>
      <c r="AM17" s="98">
        <v>128652</v>
      </c>
      <c r="AN17" s="94">
        <v>88724.9</v>
      </c>
      <c r="AO17" s="98">
        <v>85324</v>
      </c>
      <c r="AP17" s="98">
        <v>88356</v>
      </c>
      <c r="AQ17" s="99">
        <v>102179</v>
      </c>
      <c r="AR17" s="99">
        <v>96814</v>
      </c>
      <c r="AS17" s="98">
        <v>95518</v>
      </c>
      <c r="AT17" s="98">
        <v>91781</v>
      </c>
      <c r="AU17" s="98">
        <v>110718</v>
      </c>
      <c r="AV17" s="98">
        <v>102061</v>
      </c>
      <c r="AW17" s="98">
        <v>92507</v>
      </c>
      <c r="AX17" s="99">
        <v>93427</v>
      </c>
      <c r="AY17" s="94">
        <v>95404</v>
      </c>
      <c r="AZ17" s="102">
        <v>136946</v>
      </c>
      <c r="BA17" s="94">
        <v>100090.5</v>
      </c>
      <c r="BB17" s="94">
        <v>89009</v>
      </c>
      <c r="BC17" s="94">
        <v>88158</v>
      </c>
      <c r="BD17" s="95">
        <v>110291</v>
      </c>
      <c r="BE17" s="101">
        <v>100305</v>
      </c>
      <c r="BF17" s="94">
        <v>102140</v>
      </c>
      <c r="BG17" s="94">
        <v>102832</v>
      </c>
      <c r="BH17" s="94">
        <v>114473</v>
      </c>
      <c r="BI17" s="95">
        <v>106727</v>
      </c>
      <c r="BJ17" s="95">
        <v>106484</v>
      </c>
      <c r="BK17" s="95">
        <v>103493</v>
      </c>
      <c r="BL17" s="94">
        <v>106782</v>
      </c>
      <c r="BM17" s="102">
        <v>139398</v>
      </c>
      <c r="BN17" s="94">
        <v>108066</v>
      </c>
      <c r="BO17" s="102">
        <v>104538</v>
      </c>
      <c r="BP17" s="102">
        <v>106333</v>
      </c>
      <c r="BQ17" s="94">
        <v>111971</v>
      </c>
      <c r="BR17" s="103">
        <v>126310</v>
      </c>
      <c r="BS17" s="104">
        <v>109318</v>
      </c>
      <c r="BT17" s="94">
        <v>115823</v>
      </c>
      <c r="BU17" s="105">
        <v>119775</v>
      </c>
      <c r="BV17" s="104">
        <v>121913</v>
      </c>
      <c r="BW17" s="104">
        <v>144263</v>
      </c>
      <c r="BX17" s="104">
        <v>123346</v>
      </c>
      <c r="BY17" s="104">
        <v>127804</v>
      </c>
      <c r="BZ17" s="104">
        <v>138323</v>
      </c>
      <c r="CA17" s="104">
        <v>151399</v>
      </c>
      <c r="CB17" s="104">
        <v>170285</v>
      </c>
      <c r="CC17" s="104">
        <v>147620</v>
      </c>
      <c r="CD17" s="104">
        <v>142196</v>
      </c>
      <c r="CE17" s="104">
        <v>139271</v>
      </c>
      <c r="CF17" s="104">
        <v>157643</v>
      </c>
      <c r="CG17" s="104">
        <v>176444</v>
      </c>
    </row>
    <row r="18" spans="1:85" ht="13.8" x14ac:dyDescent="0.3">
      <c r="A18" s="109" t="s">
        <v>214</v>
      </c>
      <c r="B18" s="94">
        <v>124434</v>
      </c>
      <c r="C18" s="94">
        <v>124527</v>
      </c>
      <c r="D18" s="94">
        <v>132403</v>
      </c>
      <c r="E18" s="94">
        <v>133814</v>
      </c>
      <c r="F18" s="94">
        <v>132935</v>
      </c>
      <c r="G18" s="94">
        <v>141365</v>
      </c>
      <c r="H18" s="94">
        <v>143243</v>
      </c>
      <c r="I18" s="95">
        <v>141382</v>
      </c>
      <c r="J18" s="96">
        <v>145859</v>
      </c>
      <c r="K18" s="95">
        <v>146142</v>
      </c>
      <c r="L18" s="94">
        <v>144654</v>
      </c>
      <c r="M18" s="95">
        <v>196478</v>
      </c>
      <c r="N18" s="97">
        <v>140285.5</v>
      </c>
      <c r="O18" s="102">
        <v>146897</v>
      </c>
      <c r="P18" s="95">
        <v>146770</v>
      </c>
      <c r="Q18" s="95">
        <v>170734</v>
      </c>
      <c r="R18" s="95">
        <v>167415</v>
      </c>
      <c r="S18" s="95">
        <v>161733</v>
      </c>
      <c r="T18" s="98">
        <v>169108</v>
      </c>
      <c r="U18" s="98">
        <v>176874</v>
      </c>
      <c r="V18" s="98">
        <v>177140</v>
      </c>
      <c r="W18" s="98">
        <v>181505</v>
      </c>
      <c r="X18" s="98">
        <v>177884</v>
      </c>
      <c r="Y18" s="98">
        <v>181564</v>
      </c>
      <c r="Z18" s="98">
        <v>241433</v>
      </c>
      <c r="AA18" s="94">
        <v>171794.3</v>
      </c>
      <c r="AB18" s="98">
        <v>176093</v>
      </c>
      <c r="AC18" s="98">
        <v>179402</v>
      </c>
      <c r="AD18" s="98">
        <v>192185</v>
      </c>
      <c r="AE18" s="98">
        <v>193697</v>
      </c>
      <c r="AF18" s="98">
        <v>188412</v>
      </c>
      <c r="AG18" s="98">
        <v>199097</v>
      </c>
      <c r="AH18" s="98">
        <v>195445</v>
      </c>
      <c r="AI18" s="98">
        <v>196172</v>
      </c>
      <c r="AJ18" s="98">
        <v>192885</v>
      </c>
      <c r="AK18" s="98">
        <v>193181</v>
      </c>
      <c r="AL18" s="98">
        <v>201853</v>
      </c>
      <c r="AM18" s="98">
        <v>264575</v>
      </c>
      <c r="AN18" s="94">
        <v>199494.3</v>
      </c>
      <c r="AO18" s="98">
        <v>197803</v>
      </c>
      <c r="AP18" s="98">
        <v>191009</v>
      </c>
      <c r="AQ18" s="99">
        <v>205902</v>
      </c>
      <c r="AR18" s="99">
        <v>198851</v>
      </c>
      <c r="AS18" s="98">
        <v>196266</v>
      </c>
      <c r="AT18" s="98">
        <v>199393</v>
      </c>
      <c r="AU18" s="98">
        <v>211501</v>
      </c>
      <c r="AV18" s="98">
        <v>214481</v>
      </c>
      <c r="AW18" s="98">
        <v>200956</v>
      </c>
      <c r="AX18" s="99">
        <v>215249</v>
      </c>
      <c r="AY18" s="94">
        <v>212794</v>
      </c>
      <c r="AZ18" s="102">
        <v>273274</v>
      </c>
      <c r="BA18" s="94">
        <v>211561.9</v>
      </c>
      <c r="BB18" s="94">
        <v>197847</v>
      </c>
      <c r="BC18" s="94">
        <v>202050</v>
      </c>
      <c r="BD18" s="95">
        <v>224487</v>
      </c>
      <c r="BE18" s="101">
        <v>218973</v>
      </c>
      <c r="BF18" s="94">
        <v>234122</v>
      </c>
      <c r="BG18" s="94">
        <v>223985</v>
      </c>
      <c r="BH18" s="94">
        <v>245213</v>
      </c>
      <c r="BI18" s="95">
        <v>229333</v>
      </c>
      <c r="BJ18" s="95">
        <v>214733</v>
      </c>
      <c r="BK18" s="95">
        <v>240815</v>
      </c>
      <c r="BL18" s="94">
        <v>228981</v>
      </c>
      <c r="BM18" s="102">
        <v>308285</v>
      </c>
      <c r="BN18" s="94">
        <v>250815.9</v>
      </c>
      <c r="BO18" s="102">
        <v>231190</v>
      </c>
      <c r="BP18" s="102">
        <v>229890</v>
      </c>
      <c r="BQ18" s="94">
        <v>242600</v>
      </c>
      <c r="BR18" s="103">
        <v>298851</v>
      </c>
      <c r="BS18" s="104">
        <v>255216</v>
      </c>
      <c r="BT18" s="94">
        <v>298027</v>
      </c>
      <c r="BU18" s="105">
        <v>308440</v>
      </c>
      <c r="BV18" s="104">
        <v>326686</v>
      </c>
      <c r="BW18" s="104">
        <v>327224</v>
      </c>
      <c r="BX18" s="104">
        <v>323661</v>
      </c>
      <c r="BY18" s="104">
        <v>237894</v>
      </c>
      <c r="BZ18" s="104">
        <v>253240</v>
      </c>
      <c r="CA18" s="104">
        <v>271121</v>
      </c>
      <c r="CB18" s="104">
        <v>303291</v>
      </c>
      <c r="CC18" s="104">
        <v>268664</v>
      </c>
      <c r="CD18" s="104">
        <v>255113</v>
      </c>
      <c r="CE18" s="104">
        <v>273196</v>
      </c>
      <c r="CF18" s="104">
        <v>290200</v>
      </c>
      <c r="CG18" s="104">
        <v>332479</v>
      </c>
    </row>
    <row r="19" spans="1:85" ht="27.6" x14ac:dyDescent="0.3">
      <c r="A19" s="109" t="s">
        <v>304</v>
      </c>
      <c r="B19" s="94">
        <v>85948</v>
      </c>
      <c r="C19" s="94">
        <v>86917</v>
      </c>
      <c r="D19" s="94">
        <v>97117</v>
      </c>
      <c r="E19" s="94">
        <v>94017</v>
      </c>
      <c r="F19" s="94">
        <v>91274</v>
      </c>
      <c r="G19" s="94">
        <v>94032</v>
      </c>
      <c r="H19" s="94">
        <v>95244</v>
      </c>
      <c r="I19" s="95">
        <v>95437</v>
      </c>
      <c r="J19" s="96">
        <v>95264</v>
      </c>
      <c r="K19" s="95">
        <v>95845</v>
      </c>
      <c r="L19" s="94">
        <v>93893</v>
      </c>
      <c r="M19" s="95">
        <v>101075</v>
      </c>
      <c r="N19" s="97">
        <v>95691.8</v>
      </c>
      <c r="O19" s="102">
        <v>90637</v>
      </c>
      <c r="P19" s="95">
        <v>93102</v>
      </c>
      <c r="Q19" s="95">
        <v>99938</v>
      </c>
      <c r="R19" s="95">
        <v>96283</v>
      </c>
      <c r="S19" s="95">
        <v>97605</v>
      </c>
      <c r="T19" s="98">
        <v>94941</v>
      </c>
      <c r="U19" s="98">
        <v>93988</v>
      </c>
      <c r="V19" s="98">
        <v>96571</v>
      </c>
      <c r="W19" s="98">
        <v>92652</v>
      </c>
      <c r="X19" s="98">
        <v>92276</v>
      </c>
      <c r="Y19" s="98">
        <v>93400</v>
      </c>
      <c r="Z19" s="98">
        <v>101041</v>
      </c>
      <c r="AA19" s="94">
        <v>94401.7</v>
      </c>
      <c r="AB19" s="98">
        <v>89840</v>
      </c>
      <c r="AC19" s="98">
        <v>87600</v>
      </c>
      <c r="AD19" s="98">
        <v>96404</v>
      </c>
      <c r="AE19" s="98">
        <v>93949</v>
      </c>
      <c r="AF19" s="98">
        <v>94251</v>
      </c>
      <c r="AG19" s="98">
        <v>94906</v>
      </c>
      <c r="AH19" s="98">
        <v>98120</v>
      </c>
      <c r="AI19" s="98">
        <v>101863</v>
      </c>
      <c r="AJ19" s="98">
        <v>96945</v>
      </c>
      <c r="AK19" s="98">
        <v>100184</v>
      </c>
      <c r="AL19" s="98">
        <v>97724</v>
      </c>
      <c r="AM19" s="98">
        <v>116103</v>
      </c>
      <c r="AN19" s="94">
        <v>97132.2</v>
      </c>
      <c r="AO19" s="98">
        <v>99029</v>
      </c>
      <c r="AP19" s="98">
        <v>95244</v>
      </c>
      <c r="AQ19" s="99">
        <v>102840</v>
      </c>
      <c r="AR19" s="99">
        <v>100629</v>
      </c>
      <c r="AS19" s="98">
        <v>102161</v>
      </c>
      <c r="AT19" s="98">
        <v>98877</v>
      </c>
      <c r="AU19" s="98">
        <v>101410</v>
      </c>
      <c r="AV19" s="98">
        <v>101626</v>
      </c>
      <c r="AW19" s="98">
        <v>100702</v>
      </c>
      <c r="AX19" s="99">
        <v>103717</v>
      </c>
      <c r="AY19" s="94">
        <v>101619</v>
      </c>
      <c r="AZ19" s="102">
        <v>117051</v>
      </c>
      <c r="BA19" s="94">
        <v>101019</v>
      </c>
      <c r="BB19" s="94">
        <v>100090</v>
      </c>
      <c r="BC19" s="94">
        <v>100548</v>
      </c>
      <c r="BD19" s="95">
        <v>110811</v>
      </c>
      <c r="BE19" s="101">
        <v>107897</v>
      </c>
      <c r="BF19" s="94">
        <v>113003</v>
      </c>
      <c r="BG19" s="94">
        <v>111260</v>
      </c>
      <c r="BH19" s="94">
        <v>115010</v>
      </c>
      <c r="BI19" s="95">
        <v>115767</v>
      </c>
      <c r="BJ19" s="95">
        <v>114284</v>
      </c>
      <c r="BK19" s="95">
        <v>113377</v>
      </c>
      <c r="BL19" s="94">
        <v>111216</v>
      </c>
      <c r="BM19" s="102">
        <v>129184</v>
      </c>
      <c r="BN19" s="94">
        <v>94895.1</v>
      </c>
      <c r="BO19" s="102">
        <v>97401</v>
      </c>
      <c r="BP19" s="102">
        <v>98018</v>
      </c>
      <c r="BQ19" s="94">
        <v>102124</v>
      </c>
      <c r="BR19" s="103">
        <v>112311</v>
      </c>
      <c r="BS19" s="104">
        <v>102180</v>
      </c>
      <c r="BT19" s="94">
        <v>110176</v>
      </c>
      <c r="BU19" s="105">
        <v>118103</v>
      </c>
      <c r="BV19" s="104">
        <v>117613</v>
      </c>
      <c r="BW19" s="104">
        <v>120443</v>
      </c>
      <c r="BX19" s="104">
        <v>115041</v>
      </c>
      <c r="BY19" s="104">
        <v>137521</v>
      </c>
      <c r="BZ19" s="104">
        <v>145843</v>
      </c>
      <c r="CA19" s="104">
        <v>156870</v>
      </c>
      <c r="CB19" s="104">
        <v>171105</v>
      </c>
      <c r="CC19" s="104">
        <v>151771</v>
      </c>
      <c r="CD19" s="104">
        <v>178690</v>
      </c>
      <c r="CE19" s="104">
        <v>179220</v>
      </c>
      <c r="CF19" s="104">
        <v>193234</v>
      </c>
      <c r="CG19" s="104">
        <v>209693</v>
      </c>
    </row>
    <row r="20" spans="1:85" ht="27.6" x14ac:dyDescent="0.3">
      <c r="A20" s="109" t="s">
        <v>305</v>
      </c>
      <c r="B20" s="94">
        <v>56313</v>
      </c>
      <c r="C20" s="94">
        <v>57697</v>
      </c>
      <c r="D20" s="94">
        <v>61070</v>
      </c>
      <c r="E20" s="94">
        <v>67417</v>
      </c>
      <c r="F20" s="94">
        <v>69027</v>
      </c>
      <c r="G20" s="94">
        <v>78363</v>
      </c>
      <c r="H20" s="94">
        <v>77991</v>
      </c>
      <c r="I20" s="95">
        <v>75964</v>
      </c>
      <c r="J20" s="96">
        <v>71307</v>
      </c>
      <c r="K20" s="95">
        <v>68988</v>
      </c>
      <c r="L20" s="94">
        <v>71019</v>
      </c>
      <c r="M20" s="95">
        <v>90665</v>
      </c>
      <c r="N20" s="97">
        <v>70436.600000000006</v>
      </c>
      <c r="O20" s="102">
        <v>70097</v>
      </c>
      <c r="P20" s="95">
        <v>71083</v>
      </c>
      <c r="Q20" s="95">
        <v>74237</v>
      </c>
      <c r="R20" s="95">
        <v>69904</v>
      </c>
      <c r="S20" s="95">
        <v>72096</v>
      </c>
      <c r="T20" s="98">
        <v>77021</v>
      </c>
      <c r="U20" s="98">
        <v>92251</v>
      </c>
      <c r="V20" s="98">
        <v>91460</v>
      </c>
      <c r="W20" s="98">
        <v>90373</v>
      </c>
      <c r="X20" s="98">
        <v>88742</v>
      </c>
      <c r="Y20" s="98">
        <v>90548</v>
      </c>
      <c r="Z20" s="98">
        <v>122178</v>
      </c>
      <c r="AA20" s="94">
        <v>84987.1</v>
      </c>
      <c r="AB20" s="98">
        <v>95549</v>
      </c>
      <c r="AC20" s="98">
        <v>96828</v>
      </c>
      <c r="AD20" s="98">
        <v>99571</v>
      </c>
      <c r="AE20" s="98">
        <v>94718</v>
      </c>
      <c r="AF20" s="98">
        <v>98743</v>
      </c>
      <c r="AG20" s="98">
        <v>102823</v>
      </c>
      <c r="AH20" s="98">
        <v>102923</v>
      </c>
      <c r="AI20" s="98">
        <v>100911</v>
      </c>
      <c r="AJ20" s="98">
        <v>94427</v>
      </c>
      <c r="AK20" s="98">
        <v>92604</v>
      </c>
      <c r="AL20" s="98">
        <v>96781</v>
      </c>
      <c r="AM20" s="98">
        <v>125198</v>
      </c>
      <c r="AN20" s="94">
        <v>98293</v>
      </c>
      <c r="AO20" s="98">
        <v>96457</v>
      </c>
      <c r="AP20" s="98">
        <v>95029</v>
      </c>
      <c r="AQ20" s="99">
        <v>111720</v>
      </c>
      <c r="AR20" s="99">
        <v>100777</v>
      </c>
      <c r="AS20" s="98">
        <v>103114</v>
      </c>
      <c r="AT20" s="98">
        <v>107488</v>
      </c>
      <c r="AU20" s="98">
        <v>106895</v>
      </c>
      <c r="AV20" s="98">
        <v>106478</v>
      </c>
      <c r="AW20" s="98">
        <v>99336</v>
      </c>
      <c r="AX20" s="99">
        <v>97903</v>
      </c>
      <c r="AY20" s="94">
        <v>104398</v>
      </c>
      <c r="AZ20" s="102">
        <v>126578</v>
      </c>
      <c r="BA20" s="94">
        <v>103466.5</v>
      </c>
      <c r="BB20" s="94">
        <v>96599</v>
      </c>
      <c r="BC20" s="94">
        <v>97700</v>
      </c>
      <c r="BD20" s="95">
        <v>107819</v>
      </c>
      <c r="BE20" s="101">
        <v>101689</v>
      </c>
      <c r="BF20" s="94">
        <v>105415</v>
      </c>
      <c r="BG20" s="94">
        <v>110309</v>
      </c>
      <c r="BH20" s="94">
        <v>110221</v>
      </c>
      <c r="BI20" s="95">
        <v>108711</v>
      </c>
      <c r="BJ20" s="95">
        <v>102345</v>
      </c>
      <c r="BK20" s="95">
        <v>99592</v>
      </c>
      <c r="BL20" s="94">
        <v>103465</v>
      </c>
      <c r="BM20" s="102">
        <v>135009</v>
      </c>
      <c r="BN20" s="94">
        <v>106000.3</v>
      </c>
      <c r="BO20" s="102">
        <v>100439</v>
      </c>
      <c r="BP20" s="102">
        <v>106403</v>
      </c>
      <c r="BQ20" s="94">
        <v>107784</v>
      </c>
      <c r="BR20" s="103">
        <v>115889</v>
      </c>
      <c r="BS20" s="104">
        <v>107924</v>
      </c>
      <c r="BT20" s="94">
        <v>109885</v>
      </c>
      <c r="BU20" s="105">
        <v>117519</v>
      </c>
      <c r="BV20" s="104">
        <v>118347</v>
      </c>
      <c r="BW20" s="104">
        <v>129905</v>
      </c>
      <c r="BX20" s="104">
        <v>118868</v>
      </c>
      <c r="BY20" s="104">
        <v>112601</v>
      </c>
      <c r="BZ20" s="104">
        <v>120463</v>
      </c>
      <c r="CA20" s="104">
        <v>120150</v>
      </c>
      <c r="CB20" s="104">
        <v>149908</v>
      </c>
      <c r="CC20" s="104">
        <v>125247</v>
      </c>
      <c r="CD20" s="104">
        <v>123433</v>
      </c>
      <c r="CE20" s="104">
        <v>130578</v>
      </c>
      <c r="CF20" s="104">
        <v>132458</v>
      </c>
      <c r="CG20" s="104">
        <v>150840</v>
      </c>
    </row>
    <row r="21" spans="1:85" ht="13.8" x14ac:dyDescent="0.3">
      <c r="A21" s="93" t="s">
        <v>215</v>
      </c>
      <c r="B21" s="94">
        <v>40631</v>
      </c>
      <c r="C21" s="94">
        <v>40821</v>
      </c>
      <c r="D21" s="94">
        <v>41564</v>
      </c>
      <c r="E21" s="94">
        <v>47679</v>
      </c>
      <c r="F21" s="94">
        <v>49083</v>
      </c>
      <c r="G21" s="94">
        <v>61765</v>
      </c>
      <c r="H21" s="94">
        <v>56424</v>
      </c>
      <c r="I21" s="95">
        <v>50930</v>
      </c>
      <c r="J21" s="96">
        <v>49772</v>
      </c>
      <c r="K21" s="95">
        <v>50432</v>
      </c>
      <c r="L21" s="94">
        <v>49996</v>
      </c>
      <c r="M21" s="95">
        <v>55147</v>
      </c>
      <c r="N21" s="97">
        <v>49216</v>
      </c>
      <c r="O21" s="102">
        <v>49535</v>
      </c>
      <c r="P21" s="95">
        <v>49638</v>
      </c>
      <c r="Q21" s="95">
        <v>51631</v>
      </c>
      <c r="R21" s="95">
        <v>50429</v>
      </c>
      <c r="S21" s="95">
        <v>51943</v>
      </c>
      <c r="T21" s="98">
        <v>64936</v>
      </c>
      <c r="U21" s="98">
        <v>65520</v>
      </c>
      <c r="V21" s="98">
        <v>61130</v>
      </c>
      <c r="W21" s="98">
        <v>64622</v>
      </c>
      <c r="X21" s="98">
        <v>65233</v>
      </c>
      <c r="Y21" s="98">
        <v>65104</v>
      </c>
      <c r="Z21" s="98">
        <v>72792</v>
      </c>
      <c r="AA21" s="94">
        <v>59220.6</v>
      </c>
      <c r="AB21" s="98">
        <v>64099</v>
      </c>
      <c r="AC21" s="98">
        <v>64369</v>
      </c>
      <c r="AD21" s="98">
        <v>66194</v>
      </c>
      <c r="AE21" s="98">
        <v>64709</v>
      </c>
      <c r="AF21" s="98">
        <v>66930</v>
      </c>
      <c r="AG21" s="98">
        <v>82619</v>
      </c>
      <c r="AH21" s="98">
        <v>75467</v>
      </c>
      <c r="AI21" s="98">
        <v>67397</v>
      </c>
      <c r="AJ21" s="98">
        <v>65015</v>
      </c>
      <c r="AK21" s="98">
        <v>66390</v>
      </c>
      <c r="AL21" s="98">
        <v>67397</v>
      </c>
      <c r="AM21" s="98">
        <v>74505</v>
      </c>
      <c r="AN21" s="94">
        <v>67931.199999999997</v>
      </c>
      <c r="AO21" s="98">
        <v>64767</v>
      </c>
      <c r="AP21" s="98">
        <v>65658</v>
      </c>
      <c r="AQ21" s="99">
        <v>68025</v>
      </c>
      <c r="AR21" s="99">
        <v>67048</v>
      </c>
      <c r="AS21" s="98">
        <v>68971</v>
      </c>
      <c r="AT21" s="98">
        <v>80386</v>
      </c>
      <c r="AU21" s="98">
        <v>74842</v>
      </c>
      <c r="AV21" s="98">
        <v>66328</v>
      </c>
      <c r="AW21" s="98">
        <v>66982</v>
      </c>
      <c r="AX21" s="99">
        <v>68545</v>
      </c>
      <c r="AY21" s="94">
        <v>69025</v>
      </c>
      <c r="AZ21" s="102">
        <v>77805</v>
      </c>
      <c r="BA21" s="94">
        <v>69484</v>
      </c>
      <c r="BB21" s="94">
        <v>66016</v>
      </c>
      <c r="BC21" s="94">
        <v>67051</v>
      </c>
      <c r="BD21" s="95">
        <v>71048</v>
      </c>
      <c r="BE21" s="101">
        <v>71820</v>
      </c>
      <c r="BF21" s="94">
        <v>75913</v>
      </c>
      <c r="BG21" s="94">
        <v>87867</v>
      </c>
      <c r="BH21" s="94">
        <v>79126</v>
      </c>
      <c r="BI21" s="95">
        <v>68448</v>
      </c>
      <c r="BJ21" s="95">
        <v>72224</v>
      </c>
      <c r="BK21" s="95">
        <v>74420</v>
      </c>
      <c r="BL21" s="94">
        <v>74304</v>
      </c>
      <c r="BM21" s="102">
        <v>83469</v>
      </c>
      <c r="BN21" s="94">
        <v>74756.100000000006</v>
      </c>
      <c r="BO21" s="102">
        <v>73865</v>
      </c>
      <c r="BP21" s="102">
        <v>84446</v>
      </c>
      <c r="BQ21" s="94">
        <v>72969</v>
      </c>
      <c r="BR21" s="103">
        <v>80320</v>
      </c>
      <c r="BS21" s="104">
        <v>77542</v>
      </c>
      <c r="BT21" s="94">
        <v>88503</v>
      </c>
      <c r="BU21" s="105">
        <v>104445</v>
      </c>
      <c r="BV21" s="104">
        <v>87527</v>
      </c>
      <c r="BW21" s="104">
        <v>99955</v>
      </c>
      <c r="BX21" s="104">
        <v>94542</v>
      </c>
      <c r="BY21" s="104">
        <v>91805</v>
      </c>
      <c r="BZ21" s="104">
        <v>107756</v>
      </c>
      <c r="CA21" s="104">
        <v>90383</v>
      </c>
      <c r="CB21" s="104">
        <v>101108</v>
      </c>
      <c r="CC21" s="104">
        <v>96612</v>
      </c>
      <c r="CD21" s="104">
        <v>95484</v>
      </c>
      <c r="CE21" s="104">
        <v>115193</v>
      </c>
      <c r="CF21" s="104">
        <v>97482</v>
      </c>
      <c r="CG21" s="104">
        <v>107963</v>
      </c>
    </row>
    <row r="22" spans="1:85" ht="13.8" x14ac:dyDescent="0.3">
      <c r="A22" s="109" t="s">
        <v>216</v>
      </c>
      <c r="B22" s="94">
        <v>45166</v>
      </c>
      <c r="C22" s="94">
        <v>44092</v>
      </c>
      <c r="D22" s="94">
        <v>47178</v>
      </c>
      <c r="E22" s="94">
        <v>53608</v>
      </c>
      <c r="F22" s="94">
        <v>57902</v>
      </c>
      <c r="G22" s="94">
        <v>60928</v>
      </c>
      <c r="H22" s="94">
        <v>58955</v>
      </c>
      <c r="I22" s="95">
        <v>57428</v>
      </c>
      <c r="J22" s="96">
        <v>55135</v>
      </c>
      <c r="K22" s="95">
        <v>56683</v>
      </c>
      <c r="L22" s="94">
        <v>54269</v>
      </c>
      <c r="M22" s="95">
        <v>66193</v>
      </c>
      <c r="N22" s="97">
        <v>54650.3</v>
      </c>
      <c r="O22" s="102">
        <v>56869</v>
      </c>
      <c r="P22" s="95">
        <v>55270</v>
      </c>
      <c r="Q22" s="95">
        <v>60689</v>
      </c>
      <c r="R22" s="95">
        <v>58896</v>
      </c>
      <c r="S22" s="95">
        <v>63087</v>
      </c>
      <c r="T22" s="98">
        <v>64689</v>
      </c>
      <c r="U22" s="98">
        <v>76140</v>
      </c>
      <c r="V22" s="98">
        <v>74345</v>
      </c>
      <c r="W22" s="98">
        <v>71377</v>
      </c>
      <c r="X22" s="98">
        <v>70149</v>
      </c>
      <c r="Y22" s="98">
        <v>72603</v>
      </c>
      <c r="Z22" s="98">
        <v>88687</v>
      </c>
      <c r="AA22" s="94">
        <v>67754.8</v>
      </c>
      <c r="AB22" s="98">
        <v>72360</v>
      </c>
      <c r="AC22" s="98">
        <v>71921</v>
      </c>
      <c r="AD22" s="98">
        <v>78610</v>
      </c>
      <c r="AE22" s="98">
        <v>73958</v>
      </c>
      <c r="AF22" s="98">
        <v>79367</v>
      </c>
      <c r="AG22" s="98">
        <v>83867</v>
      </c>
      <c r="AH22" s="98">
        <v>79748</v>
      </c>
      <c r="AI22" s="98">
        <v>78004</v>
      </c>
      <c r="AJ22" s="98">
        <v>75168</v>
      </c>
      <c r="AK22" s="98">
        <v>72718</v>
      </c>
      <c r="AL22" s="98">
        <v>74551</v>
      </c>
      <c r="AM22" s="98">
        <v>94961</v>
      </c>
      <c r="AN22" s="94">
        <v>78010.899999999994</v>
      </c>
      <c r="AO22" s="98">
        <v>74783</v>
      </c>
      <c r="AP22" s="98">
        <v>73249</v>
      </c>
      <c r="AQ22" s="99">
        <v>81608</v>
      </c>
      <c r="AR22" s="99">
        <v>78549</v>
      </c>
      <c r="AS22" s="98">
        <v>81340</v>
      </c>
      <c r="AT22" s="98">
        <v>88293</v>
      </c>
      <c r="AU22" s="98">
        <v>83793</v>
      </c>
      <c r="AV22" s="98">
        <v>80406</v>
      </c>
      <c r="AW22" s="98">
        <v>78285</v>
      </c>
      <c r="AX22" s="99">
        <v>76084</v>
      </c>
      <c r="AY22" s="94">
        <v>77546</v>
      </c>
      <c r="AZ22" s="102">
        <v>96734</v>
      </c>
      <c r="BA22" s="94">
        <v>80992.600000000006</v>
      </c>
      <c r="BB22" s="94">
        <v>76691</v>
      </c>
      <c r="BC22" s="94">
        <v>76419</v>
      </c>
      <c r="BD22" s="95">
        <v>84343</v>
      </c>
      <c r="BE22" s="101">
        <v>81388</v>
      </c>
      <c r="BF22" s="94">
        <v>93324</v>
      </c>
      <c r="BG22" s="94">
        <v>97960</v>
      </c>
      <c r="BH22" s="94">
        <v>92483</v>
      </c>
      <c r="BI22" s="95">
        <v>88197</v>
      </c>
      <c r="BJ22" s="95">
        <v>83963</v>
      </c>
      <c r="BK22" s="95">
        <v>84307</v>
      </c>
      <c r="BL22" s="94">
        <v>86181</v>
      </c>
      <c r="BM22" s="102">
        <v>110773</v>
      </c>
      <c r="BN22" s="94">
        <v>88779.199999999997</v>
      </c>
      <c r="BO22" s="102">
        <v>87283</v>
      </c>
      <c r="BP22" s="102">
        <v>94256</v>
      </c>
      <c r="BQ22" s="94">
        <v>90871</v>
      </c>
      <c r="BR22" s="103">
        <v>96165</v>
      </c>
      <c r="BS22" s="104">
        <v>91902</v>
      </c>
      <c r="BT22" s="94">
        <v>99185</v>
      </c>
      <c r="BU22" s="105">
        <v>107039</v>
      </c>
      <c r="BV22" s="104">
        <v>103117</v>
      </c>
      <c r="BW22" s="104">
        <v>115676</v>
      </c>
      <c r="BX22" s="104">
        <v>106049</v>
      </c>
      <c r="BY22" s="104">
        <v>99675</v>
      </c>
      <c r="BZ22" s="104">
        <v>113585</v>
      </c>
      <c r="CA22" s="104">
        <v>107391</v>
      </c>
      <c r="CB22" s="104">
        <v>116434</v>
      </c>
      <c r="CC22" s="104">
        <v>108714</v>
      </c>
      <c r="CD22" s="104">
        <v>101769</v>
      </c>
      <c r="CE22" s="104">
        <v>115170</v>
      </c>
      <c r="CF22" s="104">
        <v>110609</v>
      </c>
      <c r="CG22" s="104">
        <v>121594</v>
      </c>
    </row>
    <row r="23" spans="1:85" ht="13.8" x14ac:dyDescent="0.3">
      <c r="A23" s="93" t="s">
        <v>306</v>
      </c>
      <c r="B23" s="94">
        <v>41881</v>
      </c>
      <c r="C23" s="94">
        <v>42261</v>
      </c>
      <c r="D23" s="94">
        <v>51131</v>
      </c>
      <c r="E23" s="94">
        <v>51593</v>
      </c>
      <c r="F23" s="94">
        <v>50281</v>
      </c>
      <c r="G23" s="94">
        <v>54573</v>
      </c>
      <c r="H23" s="94">
        <v>58803</v>
      </c>
      <c r="I23" s="95">
        <v>54666</v>
      </c>
      <c r="J23" s="96">
        <v>55119</v>
      </c>
      <c r="K23" s="95">
        <v>56982</v>
      </c>
      <c r="L23" s="94">
        <v>55869</v>
      </c>
      <c r="M23" s="95">
        <v>62356</v>
      </c>
      <c r="N23" s="97">
        <v>53199.3</v>
      </c>
      <c r="O23" s="102">
        <v>53191</v>
      </c>
      <c r="P23" s="95">
        <v>55204</v>
      </c>
      <c r="Q23" s="95">
        <v>62813</v>
      </c>
      <c r="R23" s="95">
        <v>57183</v>
      </c>
      <c r="S23" s="95">
        <v>53565</v>
      </c>
      <c r="T23" s="98">
        <v>56879</v>
      </c>
      <c r="U23" s="98">
        <v>74654</v>
      </c>
      <c r="V23" s="98">
        <v>67300</v>
      </c>
      <c r="W23" s="98">
        <v>70724</v>
      </c>
      <c r="X23" s="98">
        <v>68728</v>
      </c>
      <c r="Y23" s="98">
        <v>68573</v>
      </c>
      <c r="Z23" s="98">
        <v>86548</v>
      </c>
      <c r="AA23" s="94">
        <v>65234.3</v>
      </c>
      <c r="AB23" s="98">
        <v>68222</v>
      </c>
      <c r="AC23" s="98">
        <v>66481</v>
      </c>
      <c r="AD23" s="98">
        <v>75621</v>
      </c>
      <c r="AE23" s="98">
        <v>72408</v>
      </c>
      <c r="AF23" s="98">
        <v>67716</v>
      </c>
      <c r="AG23" s="98">
        <v>69391</v>
      </c>
      <c r="AH23" s="98">
        <v>78468</v>
      </c>
      <c r="AI23" s="98">
        <v>74085</v>
      </c>
      <c r="AJ23" s="98">
        <v>77789</v>
      </c>
      <c r="AK23" s="98">
        <v>76095</v>
      </c>
      <c r="AL23" s="98">
        <v>76983</v>
      </c>
      <c r="AM23" s="98">
        <v>85285</v>
      </c>
      <c r="AN23" s="94">
        <v>74177.2</v>
      </c>
      <c r="AO23" s="98">
        <v>70667</v>
      </c>
      <c r="AP23" s="98">
        <v>75481</v>
      </c>
      <c r="AQ23" s="99">
        <v>78038</v>
      </c>
      <c r="AR23" s="99">
        <v>77392</v>
      </c>
      <c r="AS23" s="98">
        <v>72726</v>
      </c>
      <c r="AT23" s="98">
        <v>75264</v>
      </c>
      <c r="AU23" s="98">
        <v>82876</v>
      </c>
      <c r="AV23" s="98">
        <v>77490</v>
      </c>
      <c r="AW23" s="98">
        <v>77003</v>
      </c>
      <c r="AX23" s="99">
        <v>89630</v>
      </c>
      <c r="AY23" s="94">
        <v>81310</v>
      </c>
      <c r="AZ23" s="102">
        <v>95409</v>
      </c>
      <c r="BA23" s="94">
        <v>80549.7</v>
      </c>
      <c r="BB23" s="94">
        <v>77991</v>
      </c>
      <c r="BC23" s="94">
        <v>77054</v>
      </c>
      <c r="BD23" s="95">
        <v>89950</v>
      </c>
      <c r="BE23" s="101">
        <v>86482</v>
      </c>
      <c r="BF23" s="94">
        <v>82939</v>
      </c>
      <c r="BG23" s="94">
        <v>83043</v>
      </c>
      <c r="BH23" s="94">
        <v>95074</v>
      </c>
      <c r="BI23" s="95">
        <v>93411</v>
      </c>
      <c r="BJ23" s="95">
        <v>91696</v>
      </c>
      <c r="BK23" s="95">
        <v>94017</v>
      </c>
      <c r="BL23" s="94">
        <v>93330</v>
      </c>
      <c r="BM23" s="102">
        <v>116576</v>
      </c>
      <c r="BN23" s="94">
        <v>91712.6</v>
      </c>
      <c r="BO23" s="102">
        <v>93038</v>
      </c>
      <c r="BP23" s="102">
        <v>90286</v>
      </c>
      <c r="BQ23" s="94">
        <v>99536</v>
      </c>
      <c r="BR23" s="103">
        <v>113480</v>
      </c>
      <c r="BS23" s="104">
        <v>95210</v>
      </c>
      <c r="BT23" s="94">
        <v>105547</v>
      </c>
      <c r="BU23" s="105">
        <v>106085</v>
      </c>
      <c r="BV23" s="104">
        <v>113658</v>
      </c>
      <c r="BW23" s="104">
        <v>118679</v>
      </c>
      <c r="BX23" s="104">
        <v>110320</v>
      </c>
      <c r="BY23" s="104">
        <v>122329</v>
      </c>
      <c r="BZ23" s="104">
        <v>113558</v>
      </c>
      <c r="CA23" s="104">
        <v>124278</v>
      </c>
      <c r="CB23" s="104">
        <v>122404</v>
      </c>
      <c r="CC23" s="104">
        <v>119164</v>
      </c>
      <c r="CD23" s="104">
        <v>125327</v>
      </c>
      <c r="CE23" s="104">
        <v>118067</v>
      </c>
      <c r="CF23" s="104">
        <v>131072</v>
      </c>
      <c r="CG23" s="104">
        <v>138414</v>
      </c>
    </row>
    <row r="24" spans="1:85" ht="13.8" x14ac:dyDescent="0.3">
      <c r="A24" s="93" t="s">
        <v>217</v>
      </c>
      <c r="B24" s="94">
        <v>131178</v>
      </c>
      <c r="C24" s="94">
        <v>128845</v>
      </c>
      <c r="D24" s="94">
        <v>142287</v>
      </c>
      <c r="E24" s="94">
        <v>131758</v>
      </c>
      <c r="F24" s="94">
        <v>134768</v>
      </c>
      <c r="G24" s="94">
        <v>124690</v>
      </c>
      <c r="H24" s="94">
        <v>127756</v>
      </c>
      <c r="I24" s="95">
        <v>131605</v>
      </c>
      <c r="J24" s="96">
        <v>127320</v>
      </c>
      <c r="K24" s="95">
        <v>126987</v>
      </c>
      <c r="L24" s="94">
        <v>128455</v>
      </c>
      <c r="M24" s="95">
        <v>148522</v>
      </c>
      <c r="N24" s="97">
        <v>125304.8</v>
      </c>
      <c r="O24" s="102">
        <v>134294</v>
      </c>
      <c r="P24" s="95">
        <v>144043</v>
      </c>
      <c r="Q24" s="95">
        <v>158376</v>
      </c>
      <c r="R24" s="95">
        <v>147282</v>
      </c>
      <c r="S24" s="95">
        <v>148697</v>
      </c>
      <c r="T24" s="98">
        <v>140510</v>
      </c>
      <c r="U24" s="98">
        <v>141034</v>
      </c>
      <c r="V24" s="98">
        <v>141552</v>
      </c>
      <c r="W24" s="98">
        <v>132045</v>
      </c>
      <c r="X24" s="98">
        <v>130978</v>
      </c>
      <c r="Y24" s="98">
        <v>133814</v>
      </c>
      <c r="Z24" s="98">
        <v>163830</v>
      </c>
      <c r="AA24" s="94">
        <v>136205.6</v>
      </c>
      <c r="AB24" s="98">
        <v>164630</v>
      </c>
      <c r="AC24" s="98">
        <v>159267</v>
      </c>
      <c r="AD24" s="98">
        <v>174447</v>
      </c>
      <c r="AE24" s="98">
        <v>163816</v>
      </c>
      <c r="AF24" s="98">
        <v>161131</v>
      </c>
      <c r="AG24" s="98">
        <v>156854</v>
      </c>
      <c r="AH24" s="98">
        <v>154843</v>
      </c>
      <c r="AI24" s="98">
        <v>157090</v>
      </c>
      <c r="AJ24" s="98">
        <v>146327</v>
      </c>
      <c r="AK24" s="98">
        <v>146672</v>
      </c>
      <c r="AL24" s="98">
        <v>150882</v>
      </c>
      <c r="AM24" s="98">
        <v>177415</v>
      </c>
      <c r="AN24" s="94">
        <v>150542.20000000001</v>
      </c>
      <c r="AO24" s="98">
        <v>168499</v>
      </c>
      <c r="AP24" s="98">
        <v>168919</v>
      </c>
      <c r="AQ24" s="99">
        <v>163096</v>
      </c>
      <c r="AR24" s="99">
        <v>158997</v>
      </c>
      <c r="AS24" s="98">
        <v>158482</v>
      </c>
      <c r="AT24" s="98">
        <v>157644</v>
      </c>
      <c r="AU24" s="98">
        <v>157584</v>
      </c>
      <c r="AV24" s="98">
        <v>154701</v>
      </c>
      <c r="AW24" s="98">
        <v>152708</v>
      </c>
      <c r="AX24" s="99">
        <v>156845</v>
      </c>
      <c r="AY24" s="94">
        <v>156410</v>
      </c>
      <c r="AZ24" s="102">
        <v>162851</v>
      </c>
      <c r="BA24" s="94">
        <v>151642.70000000001</v>
      </c>
      <c r="BB24" s="94">
        <v>161630</v>
      </c>
      <c r="BC24" s="94">
        <v>164136</v>
      </c>
      <c r="BD24" s="95">
        <v>184734</v>
      </c>
      <c r="BE24" s="101">
        <v>174847</v>
      </c>
      <c r="BF24" s="94">
        <v>170962</v>
      </c>
      <c r="BG24" s="94">
        <v>169909</v>
      </c>
      <c r="BH24" s="94">
        <v>177312</v>
      </c>
      <c r="BI24" s="95">
        <v>164655</v>
      </c>
      <c r="BJ24" s="95">
        <v>160948</v>
      </c>
      <c r="BK24" s="95">
        <v>166238</v>
      </c>
      <c r="BL24" s="94">
        <v>160338</v>
      </c>
      <c r="BM24" s="102">
        <v>175775</v>
      </c>
      <c r="BN24" s="94">
        <v>160392.29999999999</v>
      </c>
      <c r="BO24" s="102">
        <v>202507</v>
      </c>
      <c r="BP24" s="102">
        <v>203922</v>
      </c>
      <c r="BQ24" s="94">
        <v>190741</v>
      </c>
      <c r="BR24" s="103">
        <v>212658</v>
      </c>
      <c r="BS24" s="104">
        <v>202769</v>
      </c>
      <c r="BT24" s="94">
        <v>221337</v>
      </c>
      <c r="BU24" s="105">
        <v>229594</v>
      </c>
      <c r="BV24" s="104">
        <v>220367</v>
      </c>
      <c r="BW24" s="104">
        <v>227173</v>
      </c>
      <c r="BX24" s="104">
        <v>218893</v>
      </c>
      <c r="BY24" s="104">
        <v>207382</v>
      </c>
      <c r="BZ24" s="104">
        <v>204659</v>
      </c>
      <c r="CA24" s="104">
        <v>193214</v>
      </c>
      <c r="CB24" s="104">
        <v>213414</v>
      </c>
      <c r="CC24" s="104">
        <v>210924</v>
      </c>
      <c r="CD24" s="104">
        <v>198045</v>
      </c>
      <c r="CE24" s="104">
        <v>197385</v>
      </c>
      <c r="CF24" s="104">
        <v>208984</v>
      </c>
      <c r="CG24" s="104">
        <v>213550</v>
      </c>
    </row>
    <row r="25" spans="1:85" ht="27.6" x14ac:dyDescent="0.3">
      <c r="A25" s="109" t="s">
        <v>307</v>
      </c>
      <c r="B25" s="94">
        <v>371449</v>
      </c>
      <c r="C25" s="94">
        <v>371449</v>
      </c>
      <c r="D25" s="94">
        <v>246499</v>
      </c>
      <c r="E25" s="94">
        <v>246499</v>
      </c>
      <c r="F25" s="94">
        <v>246499</v>
      </c>
      <c r="G25" s="94">
        <v>270906</v>
      </c>
      <c r="H25" s="94">
        <v>270906</v>
      </c>
      <c r="I25" s="95">
        <v>270906</v>
      </c>
      <c r="J25" s="96">
        <v>222618</v>
      </c>
      <c r="K25" s="95">
        <v>222618</v>
      </c>
      <c r="L25" s="94">
        <v>222618</v>
      </c>
      <c r="M25" s="95">
        <v>346920</v>
      </c>
      <c r="N25" s="97">
        <v>236146.4</v>
      </c>
      <c r="O25" s="102">
        <v>346920</v>
      </c>
      <c r="P25" s="95">
        <v>346920</v>
      </c>
      <c r="Q25" s="110">
        <v>257625</v>
      </c>
      <c r="R25" s="110">
        <v>257625</v>
      </c>
      <c r="S25" s="95">
        <v>257625</v>
      </c>
      <c r="T25" s="98">
        <v>385892</v>
      </c>
      <c r="U25" s="98">
        <v>385892</v>
      </c>
      <c r="V25" s="98">
        <v>385892</v>
      </c>
      <c r="W25" s="98">
        <v>366847</v>
      </c>
      <c r="X25" s="98">
        <v>366847</v>
      </c>
      <c r="Y25" s="98">
        <v>366847</v>
      </c>
      <c r="Z25" s="98">
        <v>389259</v>
      </c>
      <c r="AA25" s="94">
        <v>300917.90000000002</v>
      </c>
      <c r="AB25" s="98">
        <v>389259</v>
      </c>
      <c r="AC25" s="98">
        <v>389259</v>
      </c>
      <c r="AD25" s="98">
        <v>302929</v>
      </c>
      <c r="AE25" s="98">
        <v>302929</v>
      </c>
      <c r="AF25" s="98">
        <v>302929</v>
      </c>
      <c r="AG25" s="98">
        <v>294486</v>
      </c>
      <c r="AH25" s="98">
        <v>294486</v>
      </c>
      <c r="AI25" s="98">
        <v>294486</v>
      </c>
      <c r="AJ25" s="98">
        <v>339753</v>
      </c>
      <c r="AK25" s="98">
        <v>339753</v>
      </c>
      <c r="AL25" s="98">
        <v>339753</v>
      </c>
      <c r="AM25" s="98">
        <v>405362</v>
      </c>
      <c r="AN25" s="94">
        <v>331672.09999999998</v>
      </c>
      <c r="AO25" s="111" t="s">
        <v>308</v>
      </c>
      <c r="AP25" s="98" t="s">
        <v>308</v>
      </c>
      <c r="AQ25" s="98" t="s">
        <v>308</v>
      </c>
      <c r="AR25" s="99" t="s">
        <v>308</v>
      </c>
      <c r="AS25" s="98" t="s">
        <v>308</v>
      </c>
      <c r="AT25" s="98" t="s">
        <v>308</v>
      </c>
      <c r="AU25" s="98" t="s">
        <v>308</v>
      </c>
      <c r="AV25" s="98" t="s">
        <v>308</v>
      </c>
      <c r="AW25" s="98" t="s">
        <v>308</v>
      </c>
      <c r="AX25" s="99" t="s">
        <v>308</v>
      </c>
      <c r="AY25" s="98" t="s">
        <v>308</v>
      </c>
      <c r="AZ25" s="99" t="s">
        <v>308</v>
      </c>
      <c r="BA25" s="99" t="s">
        <v>308</v>
      </c>
      <c r="BB25" s="98" t="s">
        <v>308</v>
      </c>
      <c r="BC25" s="98" t="s">
        <v>308</v>
      </c>
      <c r="BD25" s="98" t="s">
        <v>308</v>
      </c>
      <c r="BE25" s="99" t="s">
        <v>308</v>
      </c>
      <c r="BF25" s="111" t="s">
        <v>308</v>
      </c>
      <c r="BG25" s="111" t="s">
        <v>308</v>
      </c>
      <c r="BH25" s="111" t="s">
        <v>308</v>
      </c>
      <c r="BI25" s="98" t="s">
        <v>308</v>
      </c>
      <c r="BJ25" s="98" t="s">
        <v>308</v>
      </c>
      <c r="BK25" s="98" t="s">
        <v>308</v>
      </c>
      <c r="BL25" s="98" t="s">
        <v>308</v>
      </c>
      <c r="BM25" s="81" t="s">
        <v>308</v>
      </c>
      <c r="BN25" s="81" t="s">
        <v>308</v>
      </c>
      <c r="BO25" s="81" t="s">
        <v>308</v>
      </c>
      <c r="BP25" s="81" t="s">
        <v>308</v>
      </c>
      <c r="BQ25" s="80" t="s">
        <v>308</v>
      </c>
      <c r="BR25" s="80" t="s">
        <v>308</v>
      </c>
      <c r="BS25" s="80" t="s">
        <v>308</v>
      </c>
      <c r="BT25" s="80" t="s">
        <v>308</v>
      </c>
      <c r="BU25" s="80" t="s">
        <v>308</v>
      </c>
      <c r="BV25" s="80" t="s">
        <v>308</v>
      </c>
      <c r="BW25" s="80" t="s">
        <v>308</v>
      </c>
      <c r="BX25" s="80" t="s">
        <v>308</v>
      </c>
      <c r="BY25" s="80" t="s">
        <v>308</v>
      </c>
      <c r="BZ25" s="80" t="s">
        <v>308</v>
      </c>
      <c r="CA25" s="80" t="s">
        <v>308</v>
      </c>
      <c r="CB25" s="80" t="s">
        <v>308</v>
      </c>
      <c r="CC25" s="80" t="s">
        <v>308</v>
      </c>
      <c r="CD25" s="80" t="s">
        <v>308</v>
      </c>
      <c r="CE25" s="80" t="s">
        <v>308</v>
      </c>
      <c r="CF25" s="104" t="s">
        <v>308</v>
      </c>
      <c r="CG25" s="104" t="s">
        <v>308</v>
      </c>
    </row>
    <row r="26" spans="1:85" ht="27.6" x14ac:dyDescent="0.3">
      <c r="A26" s="112" t="s">
        <v>309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114"/>
      <c r="AT26" s="114"/>
      <c r="AU26" s="63"/>
      <c r="AV26" s="63"/>
      <c r="AW26" s="63"/>
      <c r="AX26" s="63"/>
      <c r="AY26" s="115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115"/>
      <c r="BM26" s="63"/>
      <c r="BN26" s="63"/>
      <c r="BO26" s="63"/>
      <c r="BP26" s="63"/>
      <c r="BQ26" s="72"/>
      <c r="BR26" s="63"/>
      <c r="BS26" s="63"/>
      <c r="BT26" s="63"/>
      <c r="BU26" s="63"/>
    </row>
    <row r="27" spans="1:85" s="63" customFormat="1" ht="13.8" x14ac:dyDescent="0.3">
      <c r="A27" s="73" t="s">
        <v>302</v>
      </c>
      <c r="B27" s="116">
        <v>79.400000000000006</v>
      </c>
      <c r="C27" s="116">
        <v>98.6</v>
      </c>
      <c r="D27" s="116">
        <v>108.2</v>
      </c>
      <c r="E27" s="78">
        <v>103.4</v>
      </c>
      <c r="F27" s="116">
        <v>98.9</v>
      </c>
      <c r="G27" s="116">
        <v>108.4</v>
      </c>
      <c r="H27" s="116">
        <v>101</v>
      </c>
      <c r="I27" s="117">
        <v>98.2</v>
      </c>
      <c r="J27" s="116">
        <v>97</v>
      </c>
      <c r="K27" s="117">
        <v>97.8</v>
      </c>
      <c r="L27" s="117">
        <v>98.7</v>
      </c>
      <c r="M27" s="117">
        <v>124.8</v>
      </c>
      <c r="N27" s="116">
        <v>107.62313180807779</v>
      </c>
      <c r="O27" s="118">
        <v>78.3</v>
      </c>
      <c r="P27" s="117">
        <v>99.3</v>
      </c>
      <c r="Q27" s="117">
        <v>111.5</v>
      </c>
      <c r="R27" s="117">
        <v>94.7</v>
      </c>
      <c r="S27" s="117">
        <v>100.5</v>
      </c>
      <c r="T27" s="119">
        <v>104.7</v>
      </c>
      <c r="U27" s="119">
        <v>104.8</v>
      </c>
      <c r="V27" s="119">
        <v>99.8</v>
      </c>
      <c r="W27" s="119">
        <v>98.4</v>
      </c>
      <c r="X27" s="119">
        <v>98.8</v>
      </c>
      <c r="Y27" s="119">
        <v>100.3</v>
      </c>
      <c r="Z27" s="119">
        <v>129.4</v>
      </c>
      <c r="AA27" s="116">
        <v>107.10954683663348</v>
      </c>
      <c r="AB27" s="119">
        <v>77.099999999999994</v>
      </c>
      <c r="AC27" s="119">
        <v>99.8</v>
      </c>
      <c r="AD27" s="119">
        <v>108.6</v>
      </c>
      <c r="AE27" s="119">
        <v>96.3</v>
      </c>
      <c r="AF27" s="119">
        <v>100.7</v>
      </c>
      <c r="AG27" s="119">
        <v>105.7</v>
      </c>
      <c r="AH27" s="119">
        <v>101.3</v>
      </c>
      <c r="AI27" s="119">
        <v>97.8</v>
      </c>
      <c r="AJ27" s="119">
        <v>94.9</v>
      </c>
      <c r="AK27" s="119">
        <v>98.4</v>
      </c>
      <c r="AL27" s="119">
        <v>101.3</v>
      </c>
      <c r="AM27" s="119">
        <v>125.6</v>
      </c>
      <c r="AN27" s="116">
        <v>107.02179734156607</v>
      </c>
      <c r="AO27" s="119">
        <v>77.099999999999994</v>
      </c>
      <c r="AP27" s="119">
        <v>98.8</v>
      </c>
      <c r="AQ27" s="119">
        <v>110</v>
      </c>
      <c r="AR27" s="119">
        <v>96.5</v>
      </c>
      <c r="AS27" s="119">
        <v>100.7</v>
      </c>
      <c r="AT27" s="119">
        <v>103.2</v>
      </c>
      <c r="AU27" s="119">
        <v>102.4</v>
      </c>
      <c r="AV27" s="119">
        <v>97.3</v>
      </c>
      <c r="AW27" s="119">
        <v>96.1</v>
      </c>
      <c r="AX27" s="120">
        <v>99.7</v>
      </c>
      <c r="AY27" s="78">
        <v>100.8</v>
      </c>
      <c r="AZ27" s="78">
        <v>126.8</v>
      </c>
      <c r="BA27" s="116">
        <v>101.87072310958796</v>
      </c>
      <c r="BB27" s="78">
        <v>75.900000000000006</v>
      </c>
      <c r="BC27" s="78">
        <v>98.6</v>
      </c>
      <c r="BD27" s="117">
        <v>110.2</v>
      </c>
      <c r="BE27" s="117">
        <v>99.5</v>
      </c>
      <c r="BF27" s="78">
        <v>102.4</v>
      </c>
      <c r="BG27" s="78">
        <v>103.3</v>
      </c>
      <c r="BH27" s="78">
        <v>100.8</v>
      </c>
      <c r="BI27" s="78">
        <v>96.3</v>
      </c>
      <c r="BJ27" s="116">
        <v>97</v>
      </c>
      <c r="BK27" s="78">
        <v>99.7</v>
      </c>
      <c r="BL27" s="78">
        <v>99.6</v>
      </c>
      <c r="BM27" s="78">
        <v>129.1</v>
      </c>
      <c r="BN27" s="116">
        <v>103.92206060648195</v>
      </c>
      <c r="BO27" s="121">
        <v>89.3</v>
      </c>
      <c r="BP27" s="122">
        <v>104.3</v>
      </c>
      <c r="BQ27" s="123">
        <v>99.6</v>
      </c>
      <c r="BR27" s="78">
        <v>100.1</v>
      </c>
      <c r="BS27" s="116">
        <v>97.712289907078031</v>
      </c>
      <c r="BT27" s="116">
        <v>93.6</v>
      </c>
      <c r="BU27" s="124">
        <v>106.1</v>
      </c>
      <c r="BV27" s="125">
        <v>97.2</v>
      </c>
      <c r="BW27" s="124">
        <v>107.5</v>
      </c>
      <c r="BX27" s="124">
        <v>98.9</v>
      </c>
      <c r="BY27" s="124">
        <v>88.4</v>
      </c>
      <c r="BZ27" s="124">
        <v>105.2</v>
      </c>
      <c r="CA27" s="124">
        <v>98</v>
      </c>
      <c r="CB27" s="78">
        <v>108.3</v>
      </c>
      <c r="CC27" s="124">
        <v>98.3</v>
      </c>
      <c r="CD27" s="124">
        <v>91.1</v>
      </c>
      <c r="CE27" s="124">
        <v>105.5</v>
      </c>
      <c r="CF27" s="124">
        <v>98.9</v>
      </c>
      <c r="CG27" s="78">
        <v>107.2</v>
      </c>
    </row>
    <row r="28" spans="1:85" s="63" customFormat="1" ht="13.8" x14ac:dyDescent="0.3">
      <c r="A28" s="93" t="s">
        <v>202</v>
      </c>
      <c r="B28" s="126">
        <v>80</v>
      </c>
      <c r="C28" s="126">
        <v>100.5</v>
      </c>
      <c r="D28" s="126">
        <v>97.6</v>
      </c>
      <c r="E28" s="126">
        <v>102.1</v>
      </c>
      <c r="F28" s="126">
        <v>126.7</v>
      </c>
      <c r="G28" s="126">
        <v>94.1</v>
      </c>
      <c r="H28" s="126">
        <v>96.8</v>
      </c>
      <c r="I28" s="127">
        <v>110</v>
      </c>
      <c r="J28" s="126">
        <v>122.1</v>
      </c>
      <c r="K28" s="127">
        <v>78.7</v>
      </c>
      <c r="L28" s="127">
        <v>98.5</v>
      </c>
      <c r="M28" s="127">
        <v>106.6</v>
      </c>
      <c r="N28" s="126">
        <v>101.23670699091244</v>
      </c>
      <c r="O28" s="128">
        <v>81</v>
      </c>
      <c r="P28" s="127">
        <v>99</v>
      </c>
      <c r="Q28" s="127">
        <v>101.2</v>
      </c>
      <c r="R28" s="127">
        <v>100.1</v>
      </c>
      <c r="S28" s="127">
        <v>129.4</v>
      </c>
      <c r="T28" s="129">
        <v>96</v>
      </c>
      <c r="U28" s="129">
        <v>94.9</v>
      </c>
      <c r="V28" s="129">
        <v>105</v>
      </c>
      <c r="W28" s="129">
        <v>138.9</v>
      </c>
      <c r="X28" s="129">
        <v>97.3</v>
      </c>
      <c r="Y28" s="129">
        <v>86.8</v>
      </c>
      <c r="Z28" s="129">
        <v>109.6</v>
      </c>
      <c r="AA28" s="126">
        <v>113.87718618568458</v>
      </c>
      <c r="AB28" s="129">
        <v>75.099999999999994</v>
      </c>
      <c r="AC28" s="129">
        <v>98.8</v>
      </c>
      <c r="AD28" s="129">
        <v>101.9</v>
      </c>
      <c r="AE28" s="129">
        <v>101</v>
      </c>
      <c r="AF28" s="129">
        <v>123.6</v>
      </c>
      <c r="AG28" s="129">
        <v>95.8</v>
      </c>
      <c r="AH28" s="129">
        <v>94.3</v>
      </c>
      <c r="AI28" s="129">
        <v>112</v>
      </c>
      <c r="AJ28" s="129">
        <v>114.9</v>
      </c>
      <c r="AK28" s="129">
        <v>82.7</v>
      </c>
      <c r="AL28" s="127">
        <v>95.9</v>
      </c>
      <c r="AM28" s="127">
        <v>108.6</v>
      </c>
      <c r="AN28" s="126">
        <v>107.96209340154974</v>
      </c>
      <c r="AO28" s="127">
        <v>84.3</v>
      </c>
      <c r="AP28" s="127">
        <v>98.6</v>
      </c>
      <c r="AQ28" s="127">
        <v>102.9</v>
      </c>
      <c r="AR28" s="127">
        <v>98.6</v>
      </c>
      <c r="AS28" s="127">
        <v>122.4</v>
      </c>
      <c r="AT28" s="127">
        <v>104.1</v>
      </c>
      <c r="AU28" s="127">
        <v>91.8</v>
      </c>
      <c r="AV28" s="127">
        <v>98.7</v>
      </c>
      <c r="AW28" s="127">
        <v>125.6</v>
      </c>
      <c r="AX28" s="130">
        <v>95.5</v>
      </c>
      <c r="AY28" s="115">
        <v>92.1</v>
      </c>
      <c r="AZ28" s="115">
        <v>100.9</v>
      </c>
      <c r="BA28" s="126">
        <v>107.95973644479001</v>
      </c>
      <c r="BB28" s="115">
        <v>82.3</v>
      </c>
      <c r="BC28" s="126">
        <v>97</v>
      </c>
      <c r="BD28" s="127">
        <v>103</v>
      </c>
      <c r="BE28" s="127">
        <v>101.4</v>
      </c>
      <c r="BF28" s="115">
        <v>130.19999999999999</v>
      </c>
      <c r="BG28" s="115">
        <v>95.7</v>
      </c>
      <c r="BH28" s="115">
        <v>91.8</v>
      </c>
      <c r="BI28" s="115">
        <v>101.7</v>
      </c>
      <c r="BJ28" s="126">
        <v>126.2</v>
      </c>
      <c r="BK28" s="115">
        <v>92.3</v>
      </c>
      <c r="BL28" s="115">
        <v>90.6</v>
      </c>
      <c r="BM28" s="115">
        <v>108.5</v>
      </c>
      <c r="BN28" s="126">
        <v>106.86831484908771</v>
      </c>
      <c r="BO28" s="131">
        <v>77.400000000000006</v>
      </c>
      <c r="BP28" s="128">
        <v>119.6</v>
      </c>
      <c r="BQ28" s="126">
        <v>108.9</v>
      </c>
      <c r="BR28" s="115">
        <v>92.3</v>
      </c>
      <c r="BS28" s="126">
        <v>101.84733138542686</v>
      </c>
      <c r="BT28" s="126">
        <v>76</v>
      </c>
      <c r="BU28" s="132">
        <v>124.6</v>
      </c>
      <c r="BV28" s="133">
        <v>112.7</v>
      </c>
      <c r="BW28" s="132">
        <v>98.7</v>
      </c>
      <c r="BX28" s="132">
        <v>98.2</v>
      </c>
      <c r="BY28" s="132">
        <v>77.8</v>
      </c>
      <c r="BZ28" s="132">
        <v>121</v>
      </c>
      <c r="CA28" s="132">
        <v>117.4</v>
      </c>
      <c r="CB28" s="115">
        <v>90.7</v>
      </c>
      <c r="CC28" s="132">
        <v>104</v>
      </c>
      <c r="CD28" s="132">
        <v>81</v>
      </c>
      <c r="CE28" s="132">
        <v>115.7</v>
      </c>
      <c r="CF28" s="132">
        <v>113</v>
      </c>
      <c r="CG28" s="115">
        <v>101.9</v>
      </c>
    </row>
    <row r="29" spans="1:85" s="63" customFormat="1" ht="13.8" x14ac:dyDescent="0.3">
      <c r="A29" s="93" t="s">
        <v>203</v>
      </c>
      <c r="B29" s="126">
        <v>77.3</v>
      </c>
      <c r="C29" s="126">
        <v>94.2</v>
      </c>
      <c r="D29" s="126">
        <v>113.1</v>
      </c>
      <c r="E29" s="126">
        <v>102.8</v>
      </c>
      <c r="F29" s="126">
        <v>94.4</v>
      </c>
      <c r="G29" s="126">
        <v>104.2</v>
      </c>
      <c r="H29" s="126">
        <v>103.4</v>
      </c>
      <c r="I29" s="127">
        <v>102.7</v>
      </c>
      <c r="J29" s="126">
        <v>98.1</v>
      </c>
      <c r="K29" s="127">
        <v>95.3</v>
      </c>
      <c r="L29" s="127">
        <v>97.5</v>
      </c>
      <c r="M29" s="127">
        <v>137.6</v>
      </c>
      <c r="N29" s="126">
        <v>108.33802476379084</v>
      </c>
      <c r="O29" s="128">
        <v>71.8</v>
      </c>
      <c r="P29" s="127">
        <v>99</v>
      </c>
      <c r="Q29" s="127">
        <v>123.6</v>
      </c>
      <c r="R29" s="127">
        <v>87.9</v>
      </c>
      <c r="S29" s="127">
        <v>100</v>
      </c>
      <c r="T29" s="129">
        <v>101.3</v>
      </c>
      <c r="U29" s="129">
        <v>102.2</v>
      </c>
      <c r="V29" s="129">
        <v>103.9</v>
      </c>
      <c r="W29" s="129">
        <v>97.7</v>
      </c>
      <c r="X29" s="129">
        <v>96.1</v>
      </c>
      <c r="Y29" s="129">
        <v>101.2</v>
      </c>
      <c r="Z29" s="129">
        <v>139.6</v>
      </c>
      <c r="AA29" s="126">
        <v>106.53805755233435</v>
      </c>
      <c r="AB29" s="129">
        <v>71.5</v>
      </c>
      <c r="AC29" s="129">
        <v>99.2</v>
      </c>
      <c r="AD29" s="129">
        <v>116.1</v>
      </c>
      <c r="AE29" s="129">
        <v>94.3</v>
      </c>
      <c r="AF29" s="129">
        <v>100.7</v>
      </c>
      <c r="AG29" s="129">
        <v>101.7</v>
      </c>
      <c r="AH29" s="129">
        <v>104.9</v>
      </c>
      <c r="AI29" s="129">
        <v>101.8</v>
      </c>
      <c r="AJ29" s="129">
        <v>95.3</v>
      </c>
      <c r="AK29" s="129">
        <v>96.6</v>
      </c>
      <c r="AL29" s="127">
        <v>102.5</v>
      </c>
      <c r="AM29" s="127">
        <v>129.6</v>
      </c>
      <c r="AN29" s="126">
        <v>107.85192200924791</v>
      </c>
      <c r="AO29" s="127">
        <v>73.7</v>
      </c>
      <c r="AP29" s="127">
        <v>99</v>
      </c>
      <c r="AQ29" s="127">
        <v>114.7</v>
      </c>
      <c r="AR29" s="127">
        <v>97</v>
      </c>
      <c r="AS29" s="127">
        <v>99.1</v>
      </c>
      <c r="AT29" s="127">
        <v>97.9</v>
      </c>
      <c r="AU29" s="127">
        <v>105.7</v>
      </c>
      <c r="AV29" s="127">
        <v>100.9</v>
      </c>
      <c r="AW29" s="127">
        <v>95.8</v>
      </c>
      <c r="AX29" s="130">
        <v>96.7</v>
      </c>
      <c r="AY29" s="115">
        <v>100.4</v>
      </c>
      <c r="AZ29" s="115">
        <v>134.30000000000001</v>
      </c>
      <c r="BA29" s="126">
        <v>107.82399611195794</v>
      </c>
      <c r="BB29" s="115">
        <v>74.599999999999994</v>
      </c>
      <c r="BC29" s="115">
        <v>94.7</v>
      </c>
      <c r="BD29" s="127">
        <v>117.7</v>
      </c>
      <c r="BE29" s="127">
        <v>99.9</v>
      </c>
      <c r="BF29" s="126">
        <v>101</v>
      </c>
      <c r="BG29" s="126">
        <v>99.4</v>
      </c>
      <c r="BH29" s="115">
        <v>103.6</v>
      </c>
      <c r="BI29" s="115">
        <v>101.3</v>
      </c>
      <c r="BJ29" s="126">
        <v>95.8</v>
      </c>
      <c r="BK29" s="115">
        <v>95.9</v>
      </c>
      <c r="BL29" s="115">
        <v>101.6</v>
      </c>
      <c r="BM29" s="115">
        <v>137.1</v>
      </c>
      <c r="BN29" s="126">
        <v>107.82368522369454</v>
      </c>
      <c r="BO29" s="131">
        <v>91</v>
      </c>
      <c r="BP29" s="128">
        <v>98.2</v>
      </c>
      <c r="BQ29" s="126">
        <v>104.3</v>
      </c>
      <c r="BR29" s="115">
        <v>100.8</v>
      </c>
      <c r="BS29" s="126">
        <v>99.87234705010458</v>
      </c>
      <c r="BT29" s="126">
        <v>91.3</v>
      </c>
      <c r="BU29" s="132">
        <v>100.4</v>
      </c>
      <c r="BV29" s="133">
        <v>103.3</v>
      </c>
      <c r="BW29" s="132">
        <v>110</v>
      </c>
      <c r="BX29" s="132">
        <v>97.7</v>
      </c>
      <c r="BY29" s="132">
        <v>89.8</v>
      </c>
      <c r="BZ29" s="132">
        <v>99</v>
      </c>
      <c r="CA29" s="132">
        <v>102.3</v>
      </c>
      <c r="CB29" s="115">
        <v>110</v>
      </c>
      <c r="CC29" s="132">
        <v>102.1</v>
      </c>
      <c r="CD29" s="132">
        <v>93.2</v>
      </c>
      <c r="CE29" s="132">
        <v>99.4</v>
      </c>
      <c r="CF29" s="132">
        <v>102.8</v>
      </c>
      <c r="CG29" s="115">
        <v>108.4</v>
      </c>
    </row>
    <row r="30" spans="1:85" s="63" customFormat="1" ht="27.6" x14ac:dyDescent="0.3">
      <c r="A30" s="107" t="s">
        <v>204</v>
      </c>
      <c r="B30" s="126">
        <v>72.3</v>
      </c>
      <c r="C30" s="126">
        <v>93.2</v>
      </c>
      <c r="D30" s="126">
        <v>124</v>
      </c>
      <c r="E30" s="126">
        <v>103.3</v>
      </c>
      <c r="F30" s="126">
        <v>88.8</v>
      </c>
      <c r="G30" s="126">
        <v>107.9</v>
      </c>
      <c r="H30" s="126">
        <v>105.2</v>
      </c>
      <c r="I30" s="127">
        <v>103.6</v>
      </c>
      <c r="J30" s="126">
        <v>100.8</v>
      </c>
      <c r="K30" s="127">
        <v>87.9</v>
      </c>
      <c r="L30" s="127">
        <v>97.3</v>
      </c>
      <c r="M30" s="127">
        <v>153.6</v>
      </c>
      <c r="N30" s="126">
        <v>112.13186370619066</v>
      </c>
      <c r="O30" s="128">
        <v>65.5</v>
      </c>
      <c r="P30" s="127">
        <v>97.4</v>
      </c>
      <c r="Q30" s="127">
        <v>139.6</v>
      </c>
      <c r="R30" s="127">
        <v>78.099999999999994</v>
      </c>
      <c r="S30" s="127">
        <v>101.7</v>
      </c>
      <c r="T30" s="129">
        <v>100.9</v>
      </c>
      <c r="U30" s="129">
        <v>99.2</v>
      </c>
      <c r="V30" s="129">
        <v>110.9</v>
      </c>
      <c r="W30" s="129">
        <v>98.1</v>
      </c>
      <c r="X30" s="129">
        <v>90.4</v>
      </c>
      <c r="Y30" s="129">
        <v>105.5</v>
      </c>
      <c r="Z30" s="129">
        <v>138.6</v>
      </c>
      <c r="AA30" s="126">
        <v>105.78247194059459</v>
      </c>
      <c r="AB30" s="129">
        <v>70</v>
      </c>
      <c r="AC30" s="129">
        <v>94.3</v>
      </c>
      <c r="AD30" s="129">
        <v>133.5</v>
      </c>
      <c r="AE30" s="129">
        <v>88.7</v>
      </c>
      <c r="AF30" s="129">
        <v>96</v>
      </c>
      <c r="AG30" s="129">
        <v>103.7</v>
      </c>
      <c r="AH30" s="129">
        <v>96.4</v>
      </c>
      <c r="AI30" s="129">
        <v>112.6</v>
      </c>
      <c r="AJ30" s="129">
        <v>91.5</v>
      </c>
      <c r="AK30" s="129">
        <v>93.4</v>
      </c>
      <c r="AL30" s="127">
        <v>105.3</v>
      </c>
      <c r="AM30" s="127">
        <v>130.80000000000001</v>
      </c>
      <c r="AN30" s="126">
        <v>99.942640881337539</v>
      </c>
      <c r="AO30" s="127">
        <v>71.400000000000006</v>
      </c>
      <c r="AP30" s="127">
        <v>100.4</v>
      </c>
      <c r="AQ30" s="127">
        <v>122.4</v>
      </c>
      <c r="AR30" s="127">
        <v>94.8</v>
      </c>
      <c r="AS30" s="127">
        <v>97.3</v>
      </c>
      <c r="AT30" s="127">
        <v>96.2</v>
      </c>
      <c r="AU30" s="127">
        <v>105.3</v>
      </c>
      <c r="AV30" s="127">
        <v>104.2</v>
      </c>
      <c r="AW30" s="127">
        <v>95.1</v>
      </c>
      <c r="AX30" s="130">
        <v>93.8</v>
      </c>
      <c r="AY30" s="115">
        <v>102.4</v>
      </c>
      <c r="AZ30" s="115">
        <v>135.80000000000001</v>
      </c>
      <c r="BA30" s="126">
        <v>111.59510858254774</v>
      </c>
      <c r="BB30" s="115">
        <v>75.099999999999994</v>
      </c>
      <c r="BC30" s="115">
        <v>92.2</v>
      </c>
      <c r="BD30" s="127">
        <v>125.8</v>
      </c>
      <c r="BE30" s="127">
        <v>102.6</v>
      </c>
      <c r="BF30" s="115">
        <v>97.2</v>
      </c>
      <c r="BG30" s="115">
        <v>97.3</v>
      </c>
      <c r="BH30" s="115">
        <v>104.2</v>
      </c>
      <c r="BI30" s="115">
        <v>103.9</v>
      </c>
      <c r="BJ30" s="126">
        <v>95.7</v>
      </c>
      <c r="BK30" s="126">
        <v>93</v>
      </c>
      <c r="BL30" s="115">
        <v>104.1</v>
      </c>
      <c r="BM30" s="115">
        <v>136.4</v>
      </c>
      <c r="BN30" s="126">
        <v>112.10892820310362</v>
      </c>
      <c r="BO30" s="131">
        <v>95</v>
      </c>
      <c r="BP30" s="128">
        <v>93.8</v>
      </c>
      <c r="BQ30" s="126">
        <v>106.7</v>
      </c>
      <c r="BR30" s="115">
        <v>100.6</v>
      </c>
      <c r="BS30" s="126">
        <v>101.86654528705354</v>
      </c>
      <c r="BT30" s="126">
        <v>95.6</v>
      </c>
      <c r="BU30" s="132">
        <v>97.9</v>
      </c>
      <c r="BV30" s="133">
        <v>104.4</v>
      </c>
      <c r="BW30" s="132">
        <v>106.8</v>
      </c>
      <c r="BX30" s="132">
        <v>99</v>
      </c>
      <c r="BY30" s="132">
        <v>92.7</v>
      </c>
      <c r="BZ30" s="132">
        <v>96.3</v>
      </c>
      <c r="CA30" s="132">
        <v>103.5</v>
      </c>
      <c r="CB30" s="115">
        <v>107.2</v>
      </c>
      <c r="CC30" s="132">
        <v>101.8</v>
      </c>
      <c r="CD30" s="132">
        <v>99</v>
      </c>
      <c r="CE30" s="132">
        <v>96.8</v>
      </c>
      <c r="CF30" s="132">
        <v>103.3</v>
      </c>
      <c r="CG30" s="115">
        <v>103.3</v>
      </c>
    </row>
    <row r="31" spans="1:85" s="63" customFormat="1" ht="13.8" x14ac:dyDescent="0.3">
      <c r="A31" s="108" t="s">
        <v>205</v>
      </c>
      <c r="B31" s="126">
        <v>82.8</v>
      </c>
      <c r="C31" s="126">
        <v>93.2</v>
      </c>
      <c r="D31" s="126">
        <v>106.7</v>
      </c>
      <c r="E31" s="126">
        <v>103.6</v>
      </c>
      <c r="F31" s="126">
        <v>97.7</v>
      </c>
      <c r="G31" s="126">
        <v>102.8</v>
      </c>
      <c r="H31" s="126">
        <v>101.6</v>
      </c>
      <c r="I31" s="127">
        <v>103.2</v>
      </c>
      <c r="J31" s="126">
        <v>96</v>
      </c>
      <c r="K31" s="127">
        <v>101.2</v>
      </c>
      <c r="L31" s="127">
        <v>96.9</v>
      </c>
      <c r="M31" s="127">
        <v>123.4</v>
      </c>
      <c r="N31" s="126">
        <v>106.64538381529233</v>
      </c>
      <c r="O31" s="128">
        <v>78</v>
      </c>
      <c r="P31" s="127">
        <v>99.7</v>
      </c>
      <c r="Q31" s="127">
        <v>113.1</v>
      </c>
      <c r="R31" s="127">
        <v>95.1</v>
      </c>
      <c r="S31" s="127">
        <v>99.6</v>
      </c>
      <c r="T31" s="129">
        <v>101.8</v>
      </c>
      <c r="U31" s="129">
        <v>105.1</v>
      </c>
      <c r="V31" s="129">
        <v>99</v>
      </c>
      <c r="W31" s="129">
        <v>96.8</v>
      </c>
      <c r="X31" s="129">
        <v>100.1</v>
      </c>
      <c r="Y31" s="129">
        <v>99.6</v>
      </c>
      <c r="Z31" s="129">
        <v>136.5</v>
      </c>
      <c r="AA31" s="126">
        <v>105.63139563739857</v>
      </c>
      <c r="AB31" s="129">
        <v>72.8</v>
      </c>
      <c r="AC31" s="129">
        <v>104.8</v>
      </c>
      <c r="AD31" s="129">
        <v>101.9</v>
      </c>
      <c r="AE31" s="129">
        <v>100.2</v>
      </c>
      <c r="AF31" s="129">
        <v>105.1</v>
      </c>
      <c r="AG31" s="129">
        <v>99.9</v>
      </c>
      <c r="AH31" s="129">
        <v>112.7</v>
      </c>
      <c r="AI31" s="129">
        <v>93.7</v>
      </c>
      <c r="AJ31" s="129">
        <v>95.1</v>
      </c>
      <c r="AK31" s="129">
        <v>99.4</v>
      </c>
      <c r="AL31" s="127">
        <v>100.8</v>
      </c>
      <c r="AM31" s="127">
        <v>124.5</v>
      </c>
      <c r="AN31" s="126">
        <v>109.31593071136417</v>
      </c>
      <c r="AO31" s="127">
        <v>76.8</v>
      </c>
      <c r="AP31" s="127">
        <v>98</v>
      </c>
      <c r="AQ31" s="127">
        <v>107.6</v>
      </c>
      <c r="AR31" s="127">
        <v>99.9</v>
      </c>
      <c r="AS31" s="127">
        <v>99.9</v>
      </c>
      <c r="AT31" s="127">
        <v>100</v>
      </c>
      <c r="AU31" s="127">
        <v>106.1</v>
      </c>
      <c r="AV31" s="127">
        <v>99.3</v>
      </c>
      <c r="AW31" s="127">
        <v>95.3</v>
      </c>
      <c r="AX31" s="130">
        <v>99.7</v>
      </c>
      <c r="AY31" s="115">
        <v>98.8</v>
      </c>
      <c r="AZ31" s="115">
        <v>130.80000000000001</v>
      </c>
      <c r="BA31" s="126">
        <v>104.01540539915737</v>
      </c>
      <c r="BB31" s="115">
        <v>73.7</v>
      </c>
      <c r="BC31" s="115">
        <v>97.8</v>
      </c>
      <c r="BD31" s="127">
        <v>111.9</v>
      </c>
      <c r="BE31" s="127">
        <v>97.4</v>
      </c>
      <c r="BF31" s="115">
        <v>104.7</v>
      </c>
      <c r="BG31" s="115">
        <v>101.2</v>
      </c>
      <c r="BH31" s="126">
        <v>103</v>
      </c>
      <c r="BI31" s="126">
        <v>99.5</v>
      </c>
      <c r="BJ31" s="126">
        <v>95.3</v>
      </c>
      <c r="BK31" s="115">
        <v>100.4</v>
      </c>
      <c r="BL31" s="115">
        <v>98.7</v>
      </c>
      <c r="BM31" s="115">
        <v>134.9</v>
      </c>
      <c r="BN31" s="126">
        <v>104.86633652711687</v>
      </c>
      <c r="BO31" s="131">
        <v>86.5</v>
      </c>
      <c r="BP31" s="128">
        <v>102.1</v>
      </c>
      <c r="BQ31" s="126">
        <v>105.5</v>
      </c>
      <c r="BR31" s="115">
        <v>100.6</v>
      </c>
      <c r="BS31" s="126">
        <v>98.965270120406103</v>
      </c>
      <c r="BT31" s="126">
        <v>87.7</v>
      </c>
      <c r="BU31" s="132">
        <v>103.6</v>
      </c>
      <c r="BV31" s="133">
        <v>102.2</v>
      </c>
      <c r="BW31" s="132">
        <v>112.1</v>
      </c>
      <c r="BX31" s="132">
        <v>97.5</v>
      </c>
      <c r="BY31" s="132">
        <v>86</v>
      </c>
      <c r="BZ31" s="132">
        <v>102.1</v>
      </c>
      <c r="CA31" s="132">
        <v>102.3</v>
      </c>
      <c r="CB31" s="115">
        <v>112.7</v>
      </c>
      <c r="CC31" s="132">
        <v>101.1</v>
      </c>
      <c r="CD31" s="132">
        <v>89</v>
      </c>
      <c r="CE31" s="132">
        <v>101.7</v>
      </c>
      <c r="CF31" s="132">
        <v>102.7</v>
      </c>
      <c r="CG31" s="115">
        <v>113.8</v>
      </c>
    </row>
    <row r="32" spans="1:85" s="63" customFormat="1" ht="27.6" x14ac:dyDescent="0.3">
      <c r="A32" s="107" t="s">
        <v>303</v>
      </c>
      <c r="B32" s="126">
        <v>71.3</v>
      </c>
      <c r="C32" s="126">
        <v>99.8</v>
      </c>
      <c r="D32" s="126">
        <v>106.4</v>
      </c>
      <c r="E32" s="126">
        <v>99.2</v>
      </c>
      <c r="F32" s="126">
        <v>97.8</v>
      </c>
      <c r="G32" s="126">
        <v>100</v>
      </c>
      <c r="H32" s="126">
        <v>103.9</v>
      </c>
      <c r="I32" s="127">
        <v>98.1</v>
      </c>
      <c r="J32" s="126">
        <v>96.7</v>
      </c>
      <c r="K32" s="127">
        <v>99.5</v>
      </c>
      <c r="L32" s="127">
        <v>100.2</v>
      </c>
      <c r="M32" s="127">
        <v>145.4</v>
      </c>
      <c r="N32" s="126">
        <v>103.33352888930919</v>
      </c>
      <c r="O32" s="128">
        <v>69.099999999999994</v>
      </c>
      <c r="P32" s="127">
        <v>100.5</v>
      </c>
      <c r="Q32" s="127">
        <v>111.7</v>
      </c>
      <c r="R32" s="127">
        <v>98.2</v>
      </c>
      <c r="S32" s="127">
        <v>95</v>
      </c>
      <c r="T32" s="129">
        <v>100.8</v>
      </c>
      <c r="U32" s="129">
        <v>100.9</v>
      </c>
      <c r="V32" s="129">
        <v>99.8</v>
      </c>
      <c r="W32" s="129">
        <v>99.1</v>
      </c>
      <c r="X32" s="129">
        <v>101.7</v>
      </c>
      <c r="Y32" s="129">
        <v>94.9</v>
      </c>
      <c r="Z32" s="129">
        <v>159.9</v>
      </c>
      <c r="AA32" s="126">
        <v>105.79188519858317</v>
      </c>
      <c r="AB32" s="129">
        <v>67.599999999999994</v>
      </c>
      <c r="AC32" s="129">
        <v>96.9</v>
      </c>
      <c r="AD32" s="129">
        <v>114.9</v>
      </c>
      <c r="AE32" s="129">
        <v>94.6</v>
      </c>
      <c r="AF32" s="129">
        <v>99.9</v>
      </c>
      <c r="AG32" s="129">
        <v>97.8</v>
      </c>
      <c r="AH32" s="129">
        <v>106.8</v>
      </c>
      <c r="AI32" s="129">
        <v>98.5</v>
      </c>
      <c r="AJ32" s="129">
        <v>98.5</v>
      </c>
      <c r="AK32" s="129">
        <v>97.9</v>
      </c>
      <c r="AL32" s="127">
        <v>99.2</v>
      </c>
      <c r="AM32" s="127">
        <v>147.4</v>
      </c>
      <c r="AN32" s="126">
        <v>107.6125005883589</v>
      </c>
      <c r="AO32" s="127">
        <v>67.400000000000006</v>
      </c>
      <c r="AP32" s="127">
        <v>100.4</v>
      </c>
      <c r="AQ32" s="127">
        <v>111.9</v>
      </c>
      <c r="AR32" s="127">
        <v>96.1</v>
      </c>
      <c r="AS32" s="127">
        <v>103.8</v>
      </c>
      <c r="AT32" s="127">
        <v>96.4</v>
      </c>
      <c r="AU32" s="127">
        <v>106.6</v>
      </c>
      <c r="AV32" s="127">
        <v>95.5</v>
      </c>
      <c r="AW32" s="127">
        <v>100</v>
      </c>
      <c r="AX32" s="130">
        <v>98.3</v>
      </c>
      <c r="AY32" s="115">
        <v>97.9</v>
      </c>
      <c r="AZ32" s="115">
        <v>144.69999999999999</v>
      </c>
      <c r="BA32" s="126">
        <v>107.45178771552423</v>
      </c>
      <c r="BB32" s="115">
        <v>73.2</v>
      </c>
      <c r="BC32" s="115">
        <v>94.5</v>
      </c>
      <c r="BD32" s="127">
        <v>110.1</v>
      </c>
      <c r="BE32" s="127">
        <v>98</v>
      </c>
      <c r="BF32" s="115">
        <v>103.4</v>
      </c>
      <c r="BG32" s="115">
        <v>100.1</v>
      </c>
      <c r="BH32" s="115">
        <v>102.7</v>
      </c>
      <c r="BI32" s="115">
        <v>96.8</v>
      </c>
      <c r="BJ32" s="126">
        <v>98.1</v>
      </c>
      <c r="BK32" s="115">
        <v>95.7</v>
      </c>
      <c r="BL32" s="126">
        <v>102</v>
      </c>
      <c r="BM32" s="126">
        <v>150.5</v>
      </c>
      <c r="BN32" s="126">
        <v>104.8835084513025</v>
      </c>
      <c r="BO32" s="131">
        <v>89.7</v>
      </c>
      <c r="BP32" s="128">
        <v>104.5</v>
      </c>
      <c r="BQ32" s="126">
        <v>91</v>
      </c>
      <c r="BR32" s="115">
        <v>108.2</v>
      </c>
      <c r="BS32" s="126">
        <v>99.130378246248256</v>
      </c>
      <c r="BT32" s="126">
        <v>88.6</v>
      </c>
      <c r="BU32" s="132">
        <v>101.5</v>
      </c>
      <c r="BV32" s="133">
        <v>100.7</v>
      </c>
      <c r="BW32" s="132">
        <v>117.3</v>
      </c>
      <c r="BX32" s="132">
        <v>96</v>
      </c>
      <c r="BY32" s="132">
        <v>84.7</v>
      </c>
      <c r="BZ32" s="132">
        <v>98.4</v>
      </c>
      <c r="CA32" s="132">
        <v>100.6</v>
      </c>
      <c r="CB32" s="115">
        <v>115.2</v>
      </c>
      <c r="CC32" s="132">
        <v>99</v>
      </c>
      <c r="CD32" s="132">
        <v>88</v>
      </c>
      <c r="CE32" s="132">
        <v>99.7</v>
      </c>
      <c r="CF32" s="132">
        <v>100.5</v>
      </c>
      <c r="CG32" s="115">
        <v>116.2</v>
      </c>
    </row>
    <row r="33" spans="1:85" s="63" customFormat="1" ht="12.75" customHeight="1" x14ac:dyDescent="0.3">
      <c r="A33" s="107" t="s">
        <v>206</v>
      </c>
      <c r="B33" s="126">
        <v>88.6</v>
      </c>
      <c r="C33" s="126">
        <v>99.4</v>
      </c>
      <c r="D33" s="126">
        <v>108.5</v>
      </c>
      <c r="E33" s="126">
        <v>96.4</v>
      </c>
      <c r="F33" s="126">
        <v>102.8</v>
      </c>
      <c r="G33" s="126">
        <v>96.8</v>
      </c>
      <c r="H33" s="126">
        <v>104.3</v>
      </c>
      <c r="I33" s="127">
        <v>100.1</v>
      </c>
      <c r="J33" s="126">
        <v>98</v>
      </c>
      <c r="K33" s="127">
        <v>98.1</v>
      </c>
      <c r="L33" s="127">
        <v>98.7</v>
      </c>
      <c r="M33" s="127">
        <v>113.3</v>
      </c>
      <c r="N33" s="126">
        <v>102.02626253340965</v>
      </c>
      <c r="O33" s="128">
        <v>86.6</v>
      </c>
      <c r="P33" s="127">
        <v>98.7</v>
      </c>
      <c r="Q33" s="127">
        <v>107.7</v>
      </c>
      <c r="R33" s="127">
        <v>95.3</v>
      </c>
      <c r="S33" s="127">
        <v>100</v>
      </c>
      <c r="T33" s="129">
        <v>100.7</v>
      </c>
      <c r="U33" s="129">
        <v>101.8</v>
      </c>
      <c r="V33" s="129">
        <v>101.1</v>
      </c>
      <c r="W33" s="129">
        <v>101.6</v>
      </c>
      <c r="X33" s="129">
        <v>100</v>
      </c>
      <c r="Y33" s="129">
        <v>96.2</v>
      </c>
      <c r="Z33" s="129">
        <v>117.2</v>
      </c>
      <c r="AA33" s="126">
        <v>100.417087673648</v>
      </c>
      <c r="AB33" s="129">
        <v>93</v>
      </c>
      <c r="AC33" s="129">
        <v>96.2</v>
      </c>
      <c r="AD33" s="129">
        <v>107.8</v>
      </c>
      <c r="AE33" s="129">
        <v>97.4</v>
      </c>
      <c r="AF33" s="129">
        <v>103.4</v>
      </c>
      <c r="AG33" s="129">
        <v>99.2</v>
      </c>
      <c r="AH33" s="129">
        <v>103.6</v>
      </c>
      <c r="AI33" s="129">
        <v>99.8</v>
      </c>
      <c r="AJ33" s="129">
        <v>95.6</v>
      </c>
      <c r="AK33" s="129">
        <v>98.8</v>
      </c>
      <c r="AL33" s="127">
        <v>99.9</v>
      </c>
      <c r="AM33" s="127">
        <v>112.3</v>
      </c>
      <c r="AN33" s="126">
        <v>111.39750851679811</v>
      </c>
      <c r="AO33" s="127">
        <v>89.8</v>
      </c>
      <c r="AP33" s="127">
        <v>98.8</v>
      </c>
      <c r="AQ33" s="127">
        <v>110.4</v>
      </c>
      <c r="AR33" s="127">
        <v>96.2</v>
      </c>
      <c r="AS33" s="127">
        <v>103.1</v>
      </c>
      <c r="AT33" s="127">
        <v>98</v>
      </c>
      <c r="AU33" s="127">
        <v>104.7</v>
      </c>
      <c r="AV33" s="127">
        <v>99</v>
      </c>
      <c r="AW33" s="127">
        <v>96.6</v>
      </c>
      <c r="AX33" s="130">
        <v>98.3</v>
      </c>
      <c r="AY33" s="126">
        <v>102</v>
      </c>
      <c r="AZ33" s="115">
        <v>110.5</v>
      </c>
      <c r="BA33" s="126">
        <v>105.6426650326583</v>
      </c>
      <c r="BB33" s="115">
        <v>93.5</v>
      </c>
      <c r="BC33" s="115">
        <v>94.1</v>
      </c>
      <c r="BD33" s="127">
        <v>113.2</v>
      </c>
      <c r="BE33" s="127">
        <v>93.8</v>
      </c>
      <c r="BF33" s="115">
        <v>104.4</v>
      </c>
      <c r="BG33" s="115">
        <v>99.6</v>
      </c>
      <c r="BH33" s="115">
        <v>101.2</v>
      </c>
      <c r="BI33" s="115">
        <v>102.3</v>
      </c>
      <c r="BJ33" s="126">
        <v>96.2</v>
      </c>
      <c r="BK33" s="115">
        <v>98.6</v>
      </c>
      <c r="BL33" s="126">
        <v>101</v>
      </c>
      <c r="BM33" s="126">
        <v>116.1</v>
      </c>
      <c r="BN33" s="126">
        <v>105.90652815343324</v>
      </c>
      <c r="BO33" s="131">
        <v>94.2</v>
      </c>
      <c r="BP33" s="128">
        <v>99.9</v>
      </c>
      <c r="BQ33" s="126">
        <v>103.9</v>
      </c>
      <c r="BR33" s="115">
        <v>94.2</v>
      </c>
      <c r="BS33" s="126">
        <v>100.49982059845514</v>
      </c>
      <c r="BT33" s="126">
        <v>97.9</v>
      </c>
      <c r="BU33" s="132">
        <v>100.2</v>
      </c>
      <c r="BV33" s="133">
        <v>102.6</v>
      </c>
      <c r="BW33" s="132">
        <v>105.1</v>
      </c>
      <c r="BX33" s="132">
        <v>96.1</v>
      </c>
      <c r="BY33" s="132">
        <v>91.9</v>
      </c>
      <c r="BZ33" s="132">
        <v>103.9</v>
      </c>
      <c r="CA33" s="132">
        <v>100.5</v>
      </c>
      <c r="CB33" s="115">
        <v>106.2</v>
      </c>
      <c r="CC33" s="132">
        <v>101.1</v>
      </c>
      <c r="CD33" s="132">
        <v>93.1</v>
      </c>
      <c r="CE33" s="132">
        <v>101.8</v>
      </c>
      <c r="CF33" s="132">
        <v>105.4</v>
      </c>
      <c r="CG33" s="115">
        <v>105.6</v>
      </c>
    </row>
    <row r="34" spans="1:85" s="63" customFormat="1" ht="13.8" x14ac:dyDescent="0.3">
      <c r="A34" s="93" t="s">
        <v>207</v>
      </c>
      <c r="B34" s="126">
        <v>84.1</v>
      </c>
      <c r="C34" s="126">
        <v>99.6</v>
      </c>
      <c r="D34" s="126">
        <v>107.6</v>
      </c>
      <c r="E34" s="126">
        <v>97.1</v>
      </c>
      <c r="F34" s="126">
        <v>104.1</v>
      </c>
      <c r="G34" s="126">
        <v>103.1</v>
      </c>
      <c r="H34" s="126">
        <v>100.6</v>
      </c>
      <c r="I34" s="127">
        <v>102.2</v>
      </c>
      <c r="J34" s="126">
        <v>98.2</v>
      </c>
      <c r="K34" s="127">
        <v>100</v>
      </c>
      <c r="L34" s="127">
        <v>98.8</v>
      </c>
      <c r="M34" s="127">
        <v>112.4</v>
      </c>
      <c r="N34" s="126">
        <v>108.79600787901443</v>
      </c>
      <c r="O34" s="128">
        <v>84.8</v>
      </c>
      <c r="P34" s="127">
        <v>97.2</v>
      </c>
      <c r="Q34" s="127">
        <v>105.7</v>
      </c>
      <c r="R34" s="127">
        <v>98</v>
      </c>
      <c r="S34" s="127">
        <v>102.5</v>
      </c>
      <c r="T34" s="129">
        <v>98.6</v>
      </c>
      <c r="U34" s="129">
        <v>96.9</v>
      </c>
      <c r="V34" s="129">
        <v>103.5</v>
      </c>
      <c r="W34" s="129">
        <v>97.5</v>
      </c>
      <c r="X34" s="129">
        <v>99.5</v>
      </c>
      <c r="Y34" s="129">
        <v>100.7</v>
      </c>
      <c r="Z34" s="129">
        <v>114.4</v>
      </c>
      <c r="AA34" s="126">
        <v>97.406118007641282</v>
      </c>
      <c r="AB34" s="129">
        <v>80</v>
      </c>
      <c r="AC34" s="129">
        <v>102.1</v>
      </c>
      <c r="AD34" s="129">
        <v>104.1</v>
      </c>
      <c r="AE34" s="129">
        <v>96.9</v>
      </c>
      <c r="AF34" s="129">
        <v>102.2</v>
      </c>
      <c r="AG34" s="129">
        <v>103</v>
      </c>
      <c r="AH34" s="129">
        <v>100.7</v>
      </c>
      <c r="AI34" s="129">
        <v>103.9</v>
      </c>
      <c r="AJ34" s="129">
        <v>97.1</v>
      </c>
      <c r="AK34" s="129">
        <v>96.8</v>
      </c>
      <c r="AL34" s="127">
        <v>100.2</v>
      </c>
      <c r="AM34" s="127">
        <v>112.6</v>
      </c>
      <c r="AN34" s="126">
        <v>96.633827327222789</v>
      </c>
      <c r="AO34" s="127">
        <v>79.400000000000006</v>
      </c>
      <c r="AP34" s="127">
        <v>100.8</v>
      </c>
      <c r="AQ34" s="127">
        <v>105.1</v>
      </c>
      <c r="AR34" s="127">
        <v>98.9</v>
      </c>
      <c r="AS34" s="127">
        <v>102.9</v>
      </c>
      <c r="AT34" s="127">
        <v>106.9</v>
      </c>
      <c r="AU34" s="127">
        <v>99.8</v>
      </c>
      <c r="AV34" s="127">
        <v>103.1</v>
      </c>
      <c r="AW34" s="127">
        <v>98.7</v>
      </c>
      <c r="AX34" s="130">
        <v>99.7</v>
      </c>
      <c r="AY34" s="115">
        <v>97.8</v>
      </c>
      <c r="AZ34" s="115">
        <v>114.8</v>
      </c>
      <c r="BA34" s="126">
        <v>100.77624265589267</v>
      </c>
      <c r="BB34" s="115">
        <v>83.9</v>
      </c>
      <c r="BC34" s="115">
        <v>96.5</v>
      </c>
      <c r="BD34" s="127">
        <v>108.5</v>
      </c>
      <c r="BE34" s="127">
        <v>103.4</v>
      </c>
      <c r="BF34" s="115">
        <v>104.8</v>
      </c>
      <c r="BG34" s="115">
        <v>101.8</v>
      </c>
      <c r="BH34" s="115">
        <v>103.4</v>
      </c>
      <c r="BI34" s="115">
        <v>99.2</v>
      </c>
      <c r="BJ34" s="126">
        <v>101.2</v>
      </c>
      <c r="BK34" s="115">
        <v>97.3</v>
      </c>
      <c r="BL34" s="115">
        <v>99.4</v>
      </c>
      <c r="BM34" s="115">
        <v>112.6</v>
      </c>
      <c r="BN34" s="126">
        <v>110.23602413387295</v>
      </c>
      <c r="BO34" s="131">
        <v>83.9</v>
      </c>
      <c r="BP34" s="128">
        <v>109</v>
      </c>
      <c r="BQ34" s="126">
        <v>111.1</v>
      </c>
      <c r="BR34" s="115">
        <v>96.6</v>
      </c>
      <c r="BS34" s="126">
        <v>100.01605704499485</v>
      </c>
      <c r="BT34" s="126">
        <v>87.9</v>
      </c>
      <c r="BU34" s="132">
        <v>108.2</v>
      </c>
      <c r="BV34" s="133">
        <v>106.4</v>
      </c>
      <c r="BW34" s="132">
        <v>98.6</v>
      </c>
      <c r="BX34" s="132">
        <v>101</v>
      </c>
      <c r="BY34" s="132">
        <v>88.6</v>
      </c>
      <c r="BZ34" s="132">
        <v>106.3</v>
      </c>
      <c r="CA34" s="132">
        <v>110.6</v>
      </c>
      <c r="CB34" s="115">
        <v>103.6</v>
      </c>
      <c r="CC34" s="132">
        <v>100.9</v>
      </c>
      <c r="CD34" s="132">
        <v>90.4</v>
      </c>
      <c r="CE34" s="132">
        <v>104.4</v>
      </c>
      <c r="CF34" s="132">
        <v>107.2</v>
      </c>
      <c r="CG34" s="115">
        <v>97.8</v>
      </c>
    </row>
    <row r="35" spans="1:85" s="63" customFormat="1" ht="27.6" x14ac:dyDescent="0.3">
      <c r="A35" s="109" t="s">
        <v>208</v>
      </c>
      <c r="B35" s="126">
        <v>86.2</v>
      </c>
      <c r="C35" s="126">
        <v>98</v>
      </c>
      <c r="D35" s="126">
        <v>107.7</v>
      </c>
      <c r="E35" s="126">
        <v>99</v>
      </c>
      <c r="F35" s="126">
        <v>97.9</v>
      </c>
      <c r="G35" s="126">
        <v>101.7</v>
      </c>
      <c r="H35" s="126">
        <v>104.1</v>
      </c>
      <c r="I35" s="127">
        <v>98</v>
      </c>
      <c r="J35" s="126">
        <v>102</v>
      </c>
      <c r="K35" s="127">
        <v>96.1</v>
      </c>
      <c r="L35" s="127">
        <v>99.7</v>
      </c>
      <c r="M35" s="127">
        <v>118.7</v>
      </c>
      <c r="N35" s="126">
        <v>106.82566192121482</v>
      </c>
      <c r="O35" s="128">
        <v>86.5</v>
      </c>
      <c r="P35" s="127">
        <v>99.4</v>
      </c>
      <c r="Q35" s="127">
        <v>105.5</v>
      </c>
      <c r="R35" s="127">
        <v>97.2</v>
      </c>
      <c r="S35" s="127">
        <v>99.2</v>
      </c>
      <c r="T35" s="129">
        <v>100.2</v>
      </c>
      <c r="U35" s="129">
        <v>104.9</v>
      </c>
      <c r="V35" s="129">
        <v>96.4</v>
      </c>
      <c r="W35" s="129">
        <v>102.9</v>
      </c>
      <c r="X35" s="129">
        <v>98.1</v>
      </c>
      <c r="Y35" s="129">
        <v>99.1</v>
      </c>
      <c r="Z35" s="129">
        <v>123.7</v>
      </c>
      <c r="AA35" s="126">
        <v>105.54100144479021</v>
      </c>
      <c r="AB35" s="129">
        <v>88.3</v>
      </c>
      <c r="AC35" s="129">
        <v>92.8</v>
      </c>
      <c r="AD35" s="129">
        <v>107.8</v>
      </c>
      <c r="AE35" s="129">
        <v>98.5</v>
      </c>
      <c r="AF35" s="129">
        <v>96.5</v>
      </c>
      <c r="AG35" s="129">
        <v>101.8</v>
      </c>
      <c r="AH35" s="129">
        <v>103.8</v>
      </c>
      <c r="AI35" s="129">
        <v>98.3</v>
      </c>
      <c r="AJ35" s="129">
        <v>99.8</v>
      </c>
      <c r="AK35" s="129">
        <v>98.2</v>
      </c>
      <c r="AL35" s="127">
        <v>99.4</v>
      </c>
      <c r="AM35" s="127">
        <v>123.7</v>
      </c>
      <c r="AN35" s="126">
        <v>106.94085729675369</v>
      </c>
      <c r="AO35" s="127">
        <v>82.7</v>
      </c>
      <c r="AP35" s="127">
        <v>98.6</v>
      </c>
      <c r="AQ35" s="127">
        <v>111.9</v>
      </c>
      <c r="AR35" s="127">
        <v>93.2</v>
      </c>
      <c r="AS35" s="127">
        <v>98.5</v>
      </c>
      <c r="AT35" s="127">
        <v>102.5</v>
      </c>
      <c r="AU35" s="127">
        <v>102.4</v>
      </c>
      <c r="AV35" s="127">
        <v>99.5</v>
      </c>
      <c r="AW35" s="127">
        <v>99.6</v>
      </c>
      <c r="AX35" s="130">
        <v>97.2</v>
      </c>
      <c r="AY35" s="115">
        <v>103.5</v>
      </c>
      <c r="AZ35" s="115">
        <v>113.4</v>
      </c>
      <c r="BA35" s="126">
        <v>102.74658815845399</v>
      </c>
      <c r="BB35" s="115">
        <v>87.1</v>
      </c>
      <c r="BC35" s="126">
        <v>101</v>
      </c>
      <c r="BD35" s="127">
        <v>102.3</v>
      </c>
      <c r="BE35" s="127">
        <v>99.9</v>
      </c>
      <c r="BF35" s="115">
        <v>98.5</v>
      </c>
      <c r="BG35" s="115">
        <v>102.9</v>
      </c>
      <c r="BH35" s="115">
        <v>102.4</v>
      </c>
      <c r="BI35" s="115">
        <v>96.1</v>
      </c>
      <c r="BJ35" s="126">
        <v>105.3</v>
      </c>
      <c r="BK35" s="115">
        <v>97.2</v>
      </c>
      <c r="BL35" s="115">
        <v>94.8</v>
      </c>
      <c r="BM35" s="115">
        <v>116.3</v>
      </c>
      <c r="BN35" s="126">
        <v>106.25509521560232</v>
      </c>
      <c r="BO35" s="131">
        <v>97.6</v>
      </c>
      <c r="BP35" s="128">
        <v>101.2</v>
      </c>
      <c r="BQ35" s="126">
        <v>100.5</v>
      </c>
      <c r="BR35" s="115">
        <v>96.1</v>
      </c>
      <c r="BS35" s="126">
        <v>99.135177308118514</v>
      </c>
      <c r="BT35" s="126">
        <v>94.4</v>
      </c>
      <c r="BU35" s="132">
        <v>104.1</v>
      </c>
      <c r="BV35" s="133">
        <v>101.9</v>
      </c>
      <c r="BW35" s="132">
        <v>99.6</v>
      </c>
      <c r="BX35" s="132">
        <v>94.5</v>
      </c>
      <c r="BY35" s="132">
        <v>95.3</v>
      </c>
      <c r="BZ35" s="132">
        <v>102.8</v>
      </c>
      <c r="CA35" s="132">
        <v>102.7</v>
      </c>
      <c r="CB35" s="115">
        <v>102.6</v>
      </c>
      <c r="CC35" s="132">
        <v>103.5</v>
      </c>
      <c r="CD35" s="132">
        <v>96.1</v>
      </c>
      <c r="CE35" s="132">
        <v>101.8</v>
      </c>
      <c r="CF35" s="132">
        <v>105</v>
      </c>
      <c r="CG35" s="115">
        <v>100.3</v>
      </c>
    </row>
    <row r="36" spans="1:85" s="63" customFormat="1" ht="13.8" x14ac:dyDescent="0.3">
      <c r="A36" s="93" t="s">
        <v>209</v>
      </c>
      <c r="B36" s="126">
        <v>78.7</v>
      </c>
      <c r="C36" s="126">
        <v>103.9</v>
      </c>
      <c r="D36" s="126">
        <v>106.3</v>
      </c>
      <c r="E36" s="126">
        <v>98.3</v>
      </c>
      <c r="F36" s="126">
        <v>96.4</v>
      </c>
      <c r="G36" s="126">
        <v>99.3</v>
      </c>
      <c r="H36" s="126">
        <v>117.8</v>
      </c>
      <c r="I36" s="127">
        <v>100.2</v>
      </c>
      <c r="J36" s="126">
        <v>90.7</v>
      </c>
      <c r="K36" s="127">
        <v>97.1</v>
      </c>
      <c r="L36" s="127">
        <v>97.1</v>
      </c>
      <c r="M36" s="127">
        <v>136.6</v>
      </c>
      <c r="N36" s="126">
        <v>107.42199495857622</v>
      </c>
      <c r="O36" s="128">
        <v>75.7</v>
      </c>
      <c r="P36" s="127">
        <v>100.6</v>
      </c>
      <c r="Q36" s="127">
        <v>108.6</v>
      </c>
      <c r="R36" s="127">
        <v>100.3</v>
      </c>
      <c r="S36" s="127">
        <v>94.7</v>
      </c>
      <c r="T36" s="129">
        <v>97.1</v>
      </c>
      <c r="U36" s="129">
        <v>110.2</v>
      </c>
      <c r="V36" s="129">
        <v>104.4</v>
      </c>
      <c r="W36" s="129">
        <v>88.8</v>
      </c>
      <c r="X36" s="129">
        <v>103.8</v>
      </c>
      <c r="Y36" s="129">
        <v>95.7</v>
      </c>
      <c r="Z36" s="129">
        <v>151.69999999999999</v>
      </c>
      <c r="AA36" s="126">
        <v>106.99670032935873</v>
      </c>
      <c r="AB36" s="129">
        <v>69.900000000000006</v>
      </c>
      <c r="AC36" s="129">
        <v>96.8</v>
      </c>
      <c r="AD36" s="129">
        <v>115</v>
      </c>
      <c r="AE36" s="129">
        <v>94.7</v>
      </c>
      <c r="AF36" s="129">
        <v>102.9</v>
      </c>
      <c r="AG36" s="129">
        <v>97.5</v>
      </c>
      <c r="AH36" s="129">
        <v>118.9</v>
      </c>
      <c r="AI36" s="129">
        <v>97.1</v>
      </c>
      <c r="AJ36" s="129">
        <v>87.8</v>
      </c>
      <c r="AK36" s="129">
        <v>99.3</v>
      </c>
      <c r="AL36" s="127">
        <v>97.2</v>
      </c>
      <c r="AM36" s="127">
        <v>136.1</v>
      </c>
      <c r="AN36" s="126">
        <v>109.16568434225549</v>
      </c>
      <c r="AO36" s="127">
        <v>77.599999999999994</v>
      </c>
      <c r="AP36" s="127">
        <v>89.2</v>
      </c>
      <c r="AQ36" s="127">
        <v>114.8</v>
      </c>
      <c r="AR36" s="127">
        <v>98.3</v>
      </c>
      <c r="AS36" s="127">
        <v>96.4</v>
      </c>
      <c r="AT36" s="127">
        <v>97.8</v>
      </c>
      <c r="AU36" s="127">
        <v>123.4</v>
      </c>
      <c r="AV36" s="127">
        <v>93.6</v>
      </c>
      <c r="AW36" s="127">
        <v>88.1</v>
      </c>
      <c r="AX36" s="130">
        <v>100.8</v>
      </c>
      <c r="AY36" s="115">
        <v>98.5</v>
      </c>
      <c r="AZ36" s="115">
        <v>165.8</v>
      </c>
      <c r="BA36" s="126">
        <v>103.4590387404439</v>
      </c>
      <c r="BB36" s="115">
        <v>61.6</v>
      </c>
      <c r="BC36" s="115">
        <v>103.3</v>
      </c>
      <c r="BD36" s="127">
        <v>105.9</v>
      </c>
      <c r="BE36" s="127">
        <v>99.6</v>
      </c>
      <c r="BF36" s="115">
        <v>100.8</v>
      </c>
      <c r="BG36" s="115">
        <v>100.8</v>
      </c>
      <c r="BH36" s="115">
        <v>112.6</v>
      </c>
      <c r="BI36" s="115">
        <v>98.9</v>
      </c>
      <c r="BJ36" s="126">
        <v>86.1</v>
      </c>
      <c r="BK36" s="115">
        <v>102.3</v>
      </c>
      <c r="BL36" s="126">
        <v>95</v>
      </c>
      <c r="BM36" s="126">
        <v>150.9</v>
      </c>
      <c r="BN36" s="126">
        <v>105.81329142704682</v>
      </c>
      <c r="BO36" s="131">
        <v>87.4</v>
      </c>
      <c r="BP36" s="128">
        <v>100.4</v>
      </c>
      <c r="BQ36" s="126">
        <v>104.7</v>
      </c>
      <c r="BR36" s="115">
        <v>95.9</v>
      </c>
      <c r="BS36" s="126">
        <v>95.597236213749426</v>
      </c>
      <c r="BT36" s="126">
        <v>90.2</v>
      </c>
      <c r="BU36" s="132">
        <v>102.9</v>
      </c>
      <c r="BV36" s="132">
        <v>103.6</v>
      </c>
      <c r="BW36" s="132">
        <v>106.2</v>
      </c>
      <c r="BX36" s="132">
        <v>92.9</v>
      </c>
      <c r="BY36" s="132">
        <v>92.4</v>
      </c>
      <c r="BZ36" s="132">
        <v>97</v>
      </c>
      <c r="CA36" s="132">
        <v>106.9</v>
      </c>
      <c r="CB36" s="115">
        <v>99.4</v>
      </c>
      <c r="CC36" s="132">
        <v>101.9</v>
      </c>
      <c r="CD36" s="132">
        <v>100.2</v>
      </c>
      <c r="CE36" s="132">
        <v>98.5</v>
      </c>
      <c r="CF36" s="132">
        <v>105.2</v>
      </c>
      <c r="CG36" s="115">
        <v>101.5</v>
      </c>
    </row>
    <row r="37" spans="1:85" s="63" customFormat="1" ht="13.8" x14ac:dyDescent="0.3">
      <c r="A37" s="93" t="s">
        <v>210</v>
      </c>
      <c r="B37" s="126">
        <v>87.8</v>
      </c>
      <c r="C37" s="126">
        <v>94.3</v>
      </c>
      <c r="D37" s="126">
        <v>110.1</v>
      </c>
      <c r="E37" s="126">
        <v>94.1</v>
      </c>
      <c r="F37" s="126">
        <v>103.2</v>
      </c>
      <c r="G37" s="126">
        <v>101.2</v>
      </c>
      <c r="H37" s="126">
        <v>100.3</v>
      </c>
      <c r="I37" s="127">
        <v>100.4</v>
      </c>
      <c r="J37" s="126">
        <v>98.4</v>
      </c>
      <c r="K37" s="127">
        <v>100.2</v>
      </c>
      <c r="L37" s="127">
        <v>97.1</v>
      </c>
      <c r="M37" s="127">
        <v>112</v>
      </c>
      <c r="N37" s="126">
        <v>99.014345092307849</v>
      </c>
      <c r="O37" s="128">
        <v>92</v>
      </c>
      <c r="P37" s="127">
        <v>95</v>
      </c>
      <c r="Q37" s="127">
        <v>114.2</v>
      </c>
      <c r="R37" s="127">
        <v>93</v>
      </c>
      <c r="S37" s="127">
        <v>101.2</v>
      </c>
      <c r="T37" s="129">
        <v>97.5</v>
      </c>
      <c r="U37" s="129">
        <v>99.8</v>
      </c>
      <c r="V37" s="129">
        <v>100</v>
      </c>
      <c r="W37" s="129">
        <v>103.4</v>
      </c>
      <c r="X37" s="129">
        <v>97.2</v>
      </c>
      <c r="Y37" s="129">
        <v>99.4</v>
      </c>
      <c r="Z37" s="129">
        <v>114.4</v>
      </c>
      <c r="AA37" s="126">
        <v>102.50436619321772</v>
      </c>
      <c r="AB37" s="129">
        <v>88.8</v>
      </c>
      <c r="AC37" s="129">
        <v>98</v>
      </c>
      <c r="AD37" s="129">
        <v>109.2</v>
      </c>
      <c r="AE37" s="129">
        <v>92.8</v>
      </c>
      <c r="AF37" s="129">
        <v>102.1</v>
      </c>
      <c r="AG37" s="129">
        <v>94.9</v>
      </c>
      <c r="AH37" s="129">
        <v>105.1</v>
      </c>
      <c r="AI37" s="129">
        <v>99.7</v>
      </c>
      <c r="AJ37" s="129">
        <v>99.4</v>
      </c>
      <c r="AK37" s="129">
        <v>97.9</v>
      </c>
      <c r="AL37" s="127">
        <v>101.1</v>
      </c>
      <c r="AM37" s="127">
        <v>117.3</v>
      </c>
      <c r="AN37" s="126">
        <v>99.325466582140763</v>
      </c>
      <c r="AO37" s="127">
        <v>88.5</v>
      </c>
      <c r="AP37" s="127">
        <v>94</v>
      </c>
      <c r="AQ37" s="127">
        <v>110</v>
      </c>
      <c r="AR37" s="127">
        <v>94.4</v>
      </c>
      <c r="AS37" s="127">
        <v>102.7</v>
      </c>
      <c r="AT37" s="127">
        <v>103.8</v>
      </c>
      <c r="AU37" s="127">
        <v>96.2</v>
      </c>
      <c r="AV37" s="127">
        <v>102</v>
      </c>
      <c r="AW37" s="127">
        <v>98.5</v>
      </c>
      <c r="AX37" s="130">
        <v>101.1</v>
      </c>
      <c r="AY37" s="115">
        <v>99.1</v>
      </c>
      <c r="AZ37" s="115">
        <v>116.4</v>
      </c>
      <c r="BA37" s="126">
        <v>106.03865816365581</v>
      </c>
      <c r="BB37" s="115">
        <v>88.1</v>
      </c>
      <c r="BC37" s="115">
        <v>95.8</v>
      </c>
      <c r="BD37" s="127">
        <v>110.9</v>
      </c>
      <c r="BE37" s="127">
        <v>94.4</v>
      </c>
      <c r="BF37" s="115">
        <v>104.8</v>
      </c>
      <c r="BG37" s="115">
        <v>96.7</v>
      </c>
      <c r="BH37" s="115">
        <v>103.8</v>
      </c>
      <c r="BI37" s="115">
        <v>98.8</v>
      </c>
      <c r="BJ37" s="126">
        <v>99.8</v>
      </c>
      <c r="BK37" s="115">
        <v>100.9</v>
      </c>
      <c r="BL37" s="115">
        <v>98.6</v>
      </c>
      <c r="BM37" s="115">
        <v>115.5</v>
      </c>
      <c r="BN37" s="126">
        <v>106.35360072452843</v>
      </c>
      <c r="BO37" s="131">
        <v>94.9</v>
      </c>
      <c r="BP37" s="128">
        <v>103.9</v>
      </c>
      <c r="BQ37" s="126">
        <v>100.4</v>
      </c>
      <c r="BR37" s="115">
        <v>101.5</v>
      </c>
      <c r="BS37" s="126">
        <v>99.934614198293616</v>
      </c>
      <c r="BT37" s="126">
        <v>90.8</v>
      </c>
      <c r="BU37" s="132">
        <v>105.1</v>
      </c>
      <c r="BV37" s="132">
        <v>96.5</v>
      </c>
      <c r="BW37" s="132">
        <v>106.3</v>
      </c>
      <c r="BX37" s="132">
        <v>95.7</v>
      </c>
      <c r="BY37" s="132">
        <v>91.4</v>
      </c>
      <c r="BZ37" s="132">
        <v>100.7</v>
      </c>
      <c r="CA37" s="132">
        <v>103.5</v>
      </c>
      <c r="CB37" s="115">
        <v>105.4</v>
      </c>
      <c r="CC37" s="132">
        <v>102</v>
      </c>
      <c r="CD37" s="132">
        <v>94.6</v>
      </c>
      <c r="CE37" s="132">
        <v>101.3</v>
      </c>
      <c r="CF37" s="132">
        <v>101.8</v>
      </c>
      <c r="CG37" s="115">
        <v>104.6</v>
      </c>
    </row>
    <row r="38" spans="1:85" s="63" customFormat="1" ht="13.8" x14ac:dyDescent="0.3">
      <c r="A38" s="93" t="s">
        <v>211</v>
      </c>
      <c r="B38" s="126">
        <v>63.4</v>
      </c>
      <c r="C38" s="126">
        <v>99.8</v>
      </c>
      <c r="D38" s="126">
        <v>122.8</v>
      </c>
      <c r="E38" s="126">
        <v>97.1</v>
      </c>
      <c r="F38" s="126">
        <v>90.2</v>
      </c>
      <c r="G38" s="126">
        <v>111</v>
      </c>
      <c r="H38" s="126">
        <v>114.7</v>
      </c>
      <c r="I38" s="127">
        <v>85</v>
      </c>
      <c r="J38" s="126">
        <v>94.4</v>
      </c>
      <c r="K38" s="127">
        <v>97.9</v>
      </c>
      <c r="L38" s="127">
        <v>95.4</v>
      </c>
      <c r="M38" s="127">
        <v>146.80000000000001</v>
      </c>
      <c r="N38" s="126">
        <v>102.9596525459455</v>
      </c>
      <c r="O38" s="128">
        <v>68.599999999999994</v>
      </c>
      <c r="P38" s="127">
        <v>98.7</v>
      </c>
      <c r="Q38" s="127">
        <v>131.30000000000001</v>
      </c>
      <c r="R38" s="127">
        <v>94.2</v>
      </c>
      <c r="S38" s="127">
        <v>89.5</v>
      </c>
      <c r="T38" s="129">
        <v>120</v>
      </c>
      <c r="U38" s="129">
        <v>92</v>
      </c>
      <c r="V38" s="129">
        <v>98.3</v>
      </c>
      <c r="W38" s="129">
        <v>93.4</v>
      </c>
      <c r="X38" s="129">
        <v>102.5</v>
      </c>
      <c r="Y38" s="129">
        <v>92.7</v>
      </c>
      <c r="Z38" s="129">
        <v>171.2</v>
      </c>
      <c r="AA38" s="126">
        <v>107.17940027717202</v>
      </c>
      <c r="AB38" s="129">
        <v>62</v>
      </c>
      <c r="AC38" s="129">
        <v>99.8</v>
      </c>
      <c r="AD38" s="129">
        <v>118.1</v>
      </c>
      <c r="AE38" s="129">
        <v>98.2</v>
      </c>
      <c r="AF38" s="129">
        <v>94</v>
      </c>
      <c r="AG38" s="129">
        <v>121.3</v>
      </c>
      <c r="AH38" s="129">
        <v>88.2</v>
      </c>
      <c r="AI38" s="129">
        <v>97.7</v>
      </c>
      <c r="AJ38" s="129">
        <v>91.8</v>
      </c>
      <c r="AK38" s="129">
        <v>100.2</v>
      </c>
      <c r="AL38" s="127">
        <v>97.1</v>
      </c>
      <c r="AM38" s="127">
        <v>155.30000000000001</v>
      </c>
      <c r="AN38" s="126">
        <v>106.4693982051497</v>
      </c>
      <c r="AO38" s="127">
        <v>64.900000000000006</v>
      </c>
      <c r="AP38" s="127">
        <v>101.7</v>
      </c>
      <c r="AQ38" s="127">
        <v>119.7</v>
      </c>
      <c r="AR38" s="127">
        <v>89</v>
      </c>
      <c r="AS38" s="127">
        <v>98.7</v>
      </c>
      <c r="AT38" s="127">
        <v>113.5</v>
      </c>
      <c r="AU38" s="127">
        <v>98.1</v>
      </c>
      <c r="AV38" s="127">
        <v>94</v>
      </c>
      <c r="AW38" s="127">
        <v>95.5</v>
      </c>
      <c r="AX38" s="130">
        <v>95.7</v>
      </c>
      <c r="AY38" s="115">
        <v>107.3</v>
      </c>
      <c r="AZ38" s="115">
        <v>145.4</v>
      </c>
      <c r="BA38" s="126">
        <v>102.44678240097207</v>
      </c>
      <c r="BB38" s="115">
        <v>64.7</v>
      </c>
      <c r="BC38" s="115">
        <v>96.6</v>
      </c>
      <c r="BD38" s="127">
        <v>112.3</v>
      </c>
      <c r="BE38" s="127">
        <v>102.4</v>
      </c>
      <c r="BF38" s="126">
        <v>105</v>
      </c>
      <c r="BG38" s="126">
        <v>120.2</v>
      </c>
      <c r="BH38" s="126">
        <v>84</v>
      </c>
      <c r="BI38" s="126">
        <v>91.2</v>
      </c>
      <c r="BJ38" s="126">
        <v>98.1</v>
      </c>
      <c r="BK38" s="115">
        <v>104.3</v>
      </c>
      <c r="BL38" s="115">
        <v>94.6</v>
      </c>
      <c r="BM38" s="115">
        <v>158.1</v>
      </c>
      <c r="BN38" s="126">
        <v>104.44193536120252</v>
      </c>
      <c r="BO38" s="131">
        <v>85.4</v>
      </c>
      <c r="BP38" s="128">
        <v>114.7</v>
      </c>
      <c r="BQ38" s="126">
        <v>88.3</v>
      </c>
      <c r="BR38" s="115">
        <v>106.6</v>
      </c>
      <c r="BS38" s="126">
        <v>98.252227695863439</v>
      </c>
      <c r="BT38" s="126">
        <v>88.6</v>
      </c>
      <c r="BU38" s="132">
        <v>106.9</v>
      </c>
      <c r="BV38" s="132">
        <v>96.9</v>
      </c>
      <c r="BW38" s="132">
        <v>115.1</v>
      </c>
      <c r="BX38" s="132">
        <v>98.5</v>
      </c>
      <c r="BY38" s="132">
        <v>84.6</v>
      </c>
      <c r="BZ38" s="132">
        <v>109.5</v>
      </c>
      <c r="CA38" s="132">
        <v>96.3</v>
      </c>
      <c r="CB38" s="115">
        <v>113.1</v>
      </c>
      <c r="CC38" s="132">
        <v>101.1</v>
      </c>
      <c r="CD38" s="132">
        <v>85.5</v>
      </c>
      <c r="CE38" s="132">
        <v>108.1</v>
      </c>
      <c r="CF38" s="132">
        <v>93.9</v>
      </c>
      <c r="CG38" s="115">
        <v>114.6</v>
      </c>
    </row>
    <row r="39" spans="1:85" s="63" customFormat="1" ht="13.8" x14ac:dyDescent="0.3">
      <c r="A39" s="93" t="s">
        <v>212</v>
      </c>
      <c r="B39" s="126">
        <v>74.8</v>
      </c>
      <c r="C39" s="126">
        <v>102.4</v>
      </c>
      <c r="D39" s="126">
        <v>103.6</v>
      </c>
      <c r="E39" s="126">
        <v>101.6</v>
      </c>
      <c r="F39" s="126">
        <v>92</v>
      </c>
      <c r="G39" s="126">
        <v>115.1</v>
      </c>
      <c r="H39" s="126">
        <v>93.6</v>
      </c>
      <c r="I39" s="127">
        <v>97.1</v>
      </c>
      <c r="J39" s="126">
        <v>94.5</v>
      </c>
      <c r="K39" s="127">
        <v>102.5</v>
      </c>
      <c r="L39" s="127">
        <v>106.7</v>
      </c>
      <c r="M39" s="127">
        <v>121</v>
      </c>
      <c r="N39" s="126">
        <v>102.83265467875808</v>
      </c>
      <c r="O39" s="128">
        <v>77.599999999999994</v>
      </c>
      <c r="P39" s="127">
        <v>103.9</v>
      </c>
      <c r="Q39" s="127">
        <v>102.3</v>
      </c>
      <c r="R39" s="127">
        <v>109.2</v>
      </c>
      <c r="S39" s="127">
        <v>100.6</v>
      </c>
      <c r="T39" s="129">
        <v>91.7</v>
      </c>
      <c r="U39" s="129">
        <v>101</v>
      </c>
      <c r="V39" s="129">
        <v>98.3</v>
      </c>
      <c r="W39" s="129">
        <v>91.4</v>
      </c>
      <c r="X39" s="129">
        <v>102.5</v>
      </c>
      <c r="Y39" s="129">
        <v>108.6</v>
      </c>
      <c r="Z39" s="129">
        <v>132</v>
      </c>
      <c r="AA39" s="126">
        <v>105.14041884896747</v>
      </c>
      <c r="AB39" s="129">
        <v>72</v>
      </c>
      <c r="AC39" s="129">
        <v>110.8</v>
      </c>
      <c r="AD39" s="129">
        <v>95.4</v>
      </c>
      <c r="AE39" s="129">
        <v>111.3</v>
      </c>
      <c r="AF39" s="129">
        <v>88.2</v>
      </c>
      <c r="AG39" s="129">
        <v>95.2</v>
      </c>
      <c r="AH39" s="129">
        <v>117.2</v>
      </c>
      <c r="AI39" s="129">
        <v>87.7</v>
      </c>
      <c r="AJ39" s="129">
        <v>91.6</v>
      </c>
      <c r="AK39" s="129">
        <v>104.7</v>
      </c>
      <c r="AL39" s="127">
        <v>103.9</v>
      </c>
      <c r="AM39" s="127">
        <v>145.1</v>
      </c>
      <c r="AN39" s="126">
        <v>100.93795402340736</v>
      </c>
      <c r="AO39" s="127">
        <v>66</v>
      </c>
      <c r="AP39" s="127">
        <v>112.2</v>
      </c>
      <c r="AQ39" s="127">
        <v>93.2</v>
      </c>
      <c r="AR39" s="127">
        <v>105.7</v>
      </c>
      <c r="AS39" s="127">
        <v>105.8</v>
      </c>
      <c r="AT39" s="127">
        <v>87.4</v>
      </c>
      <c r="AU39" s="127">
        <v>106.4</v>
      </c>
      <c r="AV39" s="127">
        <v>98.3</v>
      </c>
      <c r="AW39" s="127">
        <v>90.8</v>
      </c>
      <c r="AX39" s="130">
        <v>105.2</v>
      </c>
      <c r="AY39" s="115">
        <v>105.9</v>
      </c>
      <c r="AZ39" s="115">
        <v>137.1</v>
      </c>
      <c r="BA39" s="126">
        <v>101.76261018878222</v>
      </c>
      <c r="BB39" s="115">
        <v>64.7</v>
      </c>
      <c r="BC39" s="115">
        <v>106.9</v>
      </c>
      <c r="BD39" s="127">
        <v>107.5</v>
      </c>
      <c r="BE39" s="127">
        <v>115.1</v>
      </c>
      <c r="BF39" s="115">
        <v>83.4</v>
      </c>
      <c r="BG39" s="115">
        <v>97.7</v>
      </c>
      <c r="BH39" s="115">
        <v>106.9</v>
      </c>
      <c r="BI39" s="115">
        <v>94.7</v>
      </c>
      <c r="BJ39" s="126">
        <v>93.8</v>
      </c>
      <c r="BK39" s="126">
        <v>105</v>
      </c>
      <c r="BL39" s="115">
        <v>109.3</v>
      </c>
      <c r="BM39" s="115">
        <v>146.1</v>
      </c>
      <c r="BN39" s="126">
        <v>100.62896705903051</v>
      </c>
      <c r="BO39" s="131">
        <v>80.900000000000006</v>
      </c>
      <c r="BP39" s="128">
        <v>109.5</v>
      </c>
      <c r="BQ39" s="126">
        <v>101</v>
      </c>
      <c r="BR39" s="115">
        <v>106.3</v>
      </c>
      <c r="BS39" s="126">
        <v>100.93836657373956</v>
      </c>
      <c r="BT39" s="126">
        <v>88.7</v>
      </c>
      <c r="BU39" s="132">
        <v>118</v>
      </c>
      <c r="BV39" s="132">
        <v>83.9</v>
      </c>
      <c r="BW39" s="132">
        <v>119.7</v>
      </c>
      <c r="BX39" s="132">
        <v>104.8</v>
      </c>
      <c r="BY39" s="132">
        <v>91.2</v>
      </c>
      <c r="BZ39" s="132">
        <v>106.7</v>
      </c>
      <c r="CA39" s="132">
        <v>85.9</v>
      </c>
      <c r="CB39" s="115">
        <v>113.4</v>
      </c>
      <c r="CC39" s="132">
        <v>97.8</v>
      </c>
      <c r="CD39" s="132">
        <v>92.6</v>
      </c>
      <c r="CE39" s="132">
        <v>110.8</v>
      </c>
      <c r="CF39" s="132">
        <v>94.2</v>
      </c>
      <c r="CG39" s="115">
        <v>113.2</v>
      </c>
    </row>
    <row r="40" spans="1:85" s="63" customFormat="1" ht="13.8" x14ac:dyDescent="0.3">
      <c r="A40" s="109" t="s">
        <v>213</v>
      </c>
      <c r="B40" s="126">
        <v>69.2</v>
      </c>
      <c r="C40" s="126">
        <v>98.2</v>
      </c>
      <c r="D40" s="126">
        <v>127.3</v>
      </c>
      <c r="E40" s="126">
        <v>90.9</v>
      </c>
      <c r="F40" s="126">
        <v>99.8</v>
      </c>
      <c r="G40" s="126">
        <v>96.7</v>
      </c>
      <c r="H40" s="126">
        <v>112.4</v>
      </c>
      <c r="I40" s="127">
        <v>95.7</v>
      </c>
      <c r="J40" s="126">
        <v>95.4</v>
      </c>
      <c r="K40" s="127">
        <v>94.2</v>
      </c>
      <c r="L40" s="127">
        <v>102.5</v>
      </c>
      <c r="M40" s="127">
        <v>143.9</v>
      </c>
      <c r="N40" s="126">
        <v>104.50549992708901</v>
      </c>
      <c r="O40" s="128">
        <v>69.3</v>
      </c>
      <c r="P40" s="127">
        <v>94.6</v>
      </c>
      <c r="Q40" s="127">
        <v>125.9</v>
      </c>
      <c r="R40" s="127">
        <v>88.4</v>
      </c>
      <c r="S40" s="127">
        <v>99.7</v>
      </c>
      <c r="T40" s="129">
        <v>99.5</v>
      </c>
      <c r="U40" s="129">
        <v>113.1</v>
      </c>
      <c r="V40" s="129">
        <v>101.7</v>
      </c>
      <c r="W40" s="129">
        <v>89</v>
      </c>
      <c r="X40" s="129">
        <v>99.1</v>
      </c>
      <c r="Y40" s="129">
        <v>95.8</v>
      </c>
      <c r="Z40" s="129">
        <v>159.5</v>
      </c>
      <c r="AA40" s="126">
        <v>106.03476477157533</v>
      </c>
      <c r="AB40" s="129">
        <v>67.7</v>
      </c>
      <c r="AC40" s="129">
        <v>97.6</v>
      </c>
      <c r="AD40" s="129">
        <v>118.5</v>
      </c>
      <c r="AE40" s="129">
        <v>94</v>
      </c>
      <c r="AF40" s="129">
        <v>97.3</v>
      </c>
      <c r="AG40" s="129">
        <v>99.7</v>
      </c>
      <c r="AH40" s="129">
        <v>109.9</v>
      </c>
      <c r="AI40" s="129">
        <v>97.6</v>
      </c>
      <c r="AJ40" s="129">
        <v>90.7</v>
      </c>
      <c r="AK40" s="129">
        <v>103.5</v>
      </c>
      <c r="AL40" s="127">
        <v>99.6</v>
      </c>
      <c r="AM40" s="127">
        <v>146.4</v>
      </c>
      <c r="AN40" s="126">
        <v>108.06222284490167</v>
      </c>
      <c r="AO40" s="127">
        <v>65.7</v>
      </c>
      <c r="AP40" s="127">
        <v>102.7</v>
      </c>
      <c r="AQ40" s="127">
        <v>115.4</v>
      </c>
      <c r="AR40" s="127">
        <v>94.5</v>
      </c>
      <c r="AS40" s="127">
        <v>98.5</v>
      </c>
      <c r="AT40" s="127">
        <v>95.8</v>
      </c>
      <c r="AU40" s="127">
        <v>120.4</v>
      </c>
      <c r="AV40" s="127">
        <v>92</v>
      </c>
      <c r="AW40" s="127">
        <v>90.5</v>
      </c>
      <c r="AX40" s="130">
        <v>100.7</v>
      </c>
      <c r="AY40" s="115">
        <v>101.6</v>
      </c>
      <c r="AZ40" s="115">
        <v>142.5</v>
      </c>
      <c r="BA40" s="126">
        <v>106.62564529738692</v>
      </c>
      <c r="BB40" s="126">
        <v>64.599999999999994</v>
      </c>
      <c r="BC40" s="115">
        <v>97.4</v>
      </c>
      <c r="BD40" s="127">
        <v>123.9</v>
      </c>
      <c r="BE40" s="127">
        <v>90.4</v>
      </c>
      <c r="BF40" s="115">
        <v>101.2</v>
      </c>
      <c r="BG40" s="115">
        <v>100.4</v>
      </c>
      <c r="BH40" s="115">
        <v>111.2</v>
      </c>
      <c r="BI40" s="115">
        <v>92.9</v>
      </c>
      <c r="BJ40" s="126">
        <v>99.3</v>
      </c>
      <c r="BK40" s="115">
        <v>96.8</v>
      </c>
      <c r="BL40" s="115">
        <v>102.6</v>
      </c>
      <c r="BM40" s="115">
        <v>129.9</v>
      </c>
      <c r="BN40" s="126">
        <v>101.18864920218149</v>
      </c>
      <c r="BO40" s="131">
        <v>88.5</v>
      </c>
      <c r="BP40" s="128">
        <v>101.3</v>
      </c>
      <c r="BQ40" s="126">
        <v>104.6</v>
      </c>
      <c r="BR40" s="115">
        <v>103.4</v>
      </c>
      <c r="BS40" s="126">
        <v>100.29370547801136</v>
      </c>
      <c r="BT40" s="126">
        <v>91.6</v>
      </c>
      <c r="BU40" s="132">
        <v>101.5</v>
      </c>
      <c r="BV40" s="132">
        <v>100.6</v>
      </c>
      <c r="BW40" s="132">
        <v>116.1</v>
      </c>
      <c r="BX40" s="132">
        <v>98.5</v>
      </c>
      <c r="BY40" s="132">
        <v>86.3</v>
      </c>
      <c r="BZ40" s="132">
        <v>106.5</v>
      </c>
      <c r="CA40" s="132">
        <v>108.7</v>
      </c>
      <c r="CB40" s="115">
        <v>110.1</v>
      </c>
      <c r="CC40" s="132">
        <v>111.4</v>
      </c>
      <c r="CD40" s="132">
        <v>81.7</v>
      </c>
      <c r="CE40" s="132">
        <v>96.8</v>
      </c>
      <c r="CF40" s="132">
        <v>112.6</v>
      </c>
      <c r="CG40" s="115">
        <v>110.3</v>
      </c>
    </row>
    <row r="41" spans="1:85" s="63" customFormat="1" ht="13.8" x14ac:dyDescent="0.3">
      <c r="A41" s="109" t="s">
        <v>214</v>
      </c>
      <c r="B41" s="126">
        <v>69.400000000000006</v>
      </c>
      <c r="C41" s="126">
        <v>99.2</v>
      </c>
      <c r="D41" s="126">
        <v>105.6</v>
      </c>
      <c r="E41" s="126">
        <v>100.4</v>
      </c>
      <c r="F41" s="126">
        <v>98.8</v>
      </c>
      <c r="G41" s="126">
        <v>106.1</v>
      </c>
      <c r="H41" s="126">
        <v>101.1</v>
      </c>
      <c r="I41" s="127">
        <v>98.7</v>
      </c>
      <c r="J41" s="126">
        <v>102.6</v>
      </c>
      <c r="K41" s="127">
        <v>99.3</v>
      </c>
      <c r="L41" s="127">
        <v>98.2</v>
      </c>
      <c r="M41" s="127">
        <v>134.9</v>
      </c>
      <c r="N41" s="126">
        <v>104.45775058024405</v>
      </c>
      <c r="O41" s="128">
        <v>73.5</v>
      </c>
      <c r="P41" s="127">
        <v>98.4</v>
      </c>
      <c r="Q41" s="127">
        <v>115.7</v>
      </c>
      <c r="R41" s="127">
        <v>97.6</v>
      </c>
      <c r="S41" s="127">
        <v>96.1</v>
      </c>
      <c r="T41" s="129">
        <v>104.2</v>
      </c>
      <c r="U41" s="129">
        <v>104.1</v>
      </c>
      <c r="V41" s="129">
        <v>99.9</v>
      </c>
      <c r="W41" s="129">
        <v>102.2</v>
      </c>
      <c r="X41" s="129">
        <v>97.8</v>
      </c>
      <c r="Y41" s="129">
        <v>101.5</v>
      </c>
      <c r="Z41" s="129">
        <v>132.6</v>
      </c>
      <c r="AA41" s="126">
        <v>113.07523764861088</v>
      </c>
      <c r="AB41" s="129">
        <v>72.7</v>
      </c>
      <c r="AC41" s="129">
        <v>101.5</v>
      </c>
      <c r="AD41" s="129">
        <v>106.8</v>
      </c>
      <c r="AE41" s="129">
        <v>100.1</v>
      </c>
      <c r="AF41" s="129">
        <v>96.6</v>
      </c>
      <c r="AG41" s="129">
        <v>105.4</v>
      </c>
      <c r="AH41" s="129">
        <v>97.9</v>
      </c>
      <c r="AI41" s="129">
        <v>100.1</v>
      </c>
      <c r="AJ41" s="129">
        <v>97.7</v>
      </c>
      <c r="AK41" s="129">
        <v>99.5</v>
      </c>
      <c r="AL41" s="127">
        <v>103.8</v>
      </c>
      <c r="AM41" s="127">
        <v>130.30000000000001</v>
      </c>
      <c r="AN41" s="126">
        <v>110.488995493096</v>
      </c>
      <c r="AO41" s="127">
        <v>74.099999999999994</v>
      </c>
      <c r="AP41" s="127">
        <v>95.8</v>
      </c>
      <c r="AQ41" s="127">
        <v>107.6</v>
      </c>
      <c r="AR41" s="127">
        <v>96.3</v>
      </c>
      <c r="AS41" s="127">
        <v>98.5</v>
      </c>
      <c r="AT41" s="127">
        <v>101.3</v>
      </c>
      <c r="AU41" s="127">
        <v>105.9</v>
      </c>
      <c r="AV41" s="127">
        <v>101.2</v>
      </c>
      <c r="AW41" s="127">
        <v>93.5</v>
      </c>
      <c r="AX41" s="130">
        <v>106.8</v>
      </c>
      <c r="AY41" s="115">
        <v>98.4</v>
      </c>
      <c r="AZ41" s="115">
        <v>127.5</v>
      </c>
      <c r="BA41" s="126">
        <v>100.23543963804731</v>
      </c>
      <c r="BB41" s="126">
        <v>72</v>
      </c>
      <c r="BC41" s="115">
        <v>100.4</v>
      </c>
      <c r="BD41" s="127">
        <v>110</v>
      </c>
      <c r="BE41" s="127">
        <v>97</v>
      </c>
      <c r="BF41" s="115">
        <v>106.3</v>
      </c>
      <c r="BG41" s="115">
        <v>95.4</v>
      </c>
      <c r="BH41" s="115">
        <v>109.4</v>
      </c>
      <c r="BI41" s="115">
        <v>93.2</v>
      </c>
      <c r="BJ41" s="126">
        <v>93.2</v>
      </c>
      <c r="BK41" s="115">
        <v>111.7</v>
      </c>
      <c r="BL41" s="115">
        <v>94.5</v>
      </c>
      <c r="BM41" s="115">
        <v>134</v>
      </c>
      <c r="BN41" s="126">
        <v>111.11000987654425</v>
      </c>
      <c r="BO41" s="131">
        <v>87.9</v>
      </c>
      <c r="BP41" s="128">
        <v>99</v>
      </c>
      <c r="BQ41" s="126">
        <v>104.8</v>
      </c>
      <c r="BR41" s="115">
        <v>112.9</v>
      </c>
      <c r="BS41" s="126">
        <v>92.481071832661684</v>
      </c>
      <c r="BT41" s="126">
        <v>93.6</v>
      </c>
      <c r="BU41" s="132">
        <v>101.6</v>
      </c>
      <c r="BV41" s="132">
        <v>104.7</v>
      </c>
      <c r="BW41" s="132">
        <v>98.3</v>
      </c>
      <c r="BX41" s="132">
        <v>110.7</v>
      </c>
      <c r="BY41" s="132">
        <v>70.900000000000006</v>
      </c>
      <c r="BZ41" s="132">
        <v>104.8</v>
      </c>
      <c r="CA41" s="132">
        <v>106.3</v>
      </c>
      <c r="CB41" s="115">
        <v>109.5</v>
      </c>
      <c r="CC41" s="132">
        <v>77.3</v>
      </c>
      <c r="CD41" s="132">
        <v>82.3</v>
      </c>
      <c r="CE41" s="132">
        <v>105.8</v>
      </c>
      <c r="CF41" s="132">
        <v>105.7</v>
      </c>
      <c r="CG41" s="115">
        <v>112.9</v>
      </c>
    </row>
    <row r="42" spans="1:85" s="63" customFormat="1" ht="27.6" x14ac:dyDescent="0.3">
      <c r="A42" s="109" t="s">
        <v>304</v>
      </c>
      <c r="B42" s="126">
        <v>88.1</v>
      </c>
      <c r="C42" s="126">
        <v>100.2</v>
      </c>
      <c r="D42" s="126">
        <v>111</v>
      </c>
      <c r="E42" s="126">
        <v>96.1</v>
      </c>
      <c r="F42" s="126">
        <v>96.5</v>
      </c>
      <c r="G42" s="126">
        <v>102.8</v>
      </c>
      <c r="H42" s="126">
        <v>101.1</v>
      </c>
      <c r="I42" s="127">
        <v>100.2</v>
      </c>
      <c r="J42" s="126">
        <v>99.2</v>
      </c>
      <c r="K42" s="127">
        <v>99.7</v>
      </c>
      <c r="L42" s="127">
        <v>97.2</v>
      </c>
      <c r="M42" s="127">
        <v>106.9</v>
      </c>
      <c r="N42" s="126">
        <v>104.32498003482682</v>
      </c>
      <c r="O42" s="128">
        <v>88.2</v>
      </c>
      <c r="P42" s="127">
        <v>101.2</v>
      </c>
      <c r="Q42" s="127">
        <v>106.8</v>
      </c>
      <c r="R42" s="127">
        <v>95.9</v>
      </c>
      <c r="S42" s="127">
        <v>100.9</v>
      </c>
      <c r="T42" s="129">
        <v>97</v>
      </c>
      <c r="U42" s="129">
        <v>98.5</v>
      </c>
      <c r="V42" s="129">
        <v>102.4</v>
      </c>
      <c r="W42" s="129">
        <v>95.7</v>
      </c>
      <c r="X42" s="129">
        <v>99.4</v>
      </c>
      <c r="Y42" s="129">
        <v>100.6</v>
      </c>
      <c r="Z42" s="129">
        <v>107.9</v>
      </c>
      <c r="AA42" s="126">
        <v>91.091244326967924</v>
      </c>
      <c r="AB42" s="129">
        <v>88.6</v>
      </c>
      <c r="AC42" s="129">
        <v>97.1</v>
      </c>
      <c r="AD42" s="129">
        <v>109.7</v>
      </c>
      <c r="AE42" s="129">
        <v>96.8</v>
      </c>
      <c r="AF42" s="129">
        <v>99.6</v>
      </c>
      <c r="AG42" s="129">
        <v>100.4</v>
      </c>
      <c r="AH42" s="129">
        <v>103.1</v>
      </c>
      <c r="AI42" s="129">
        <v>103.5</v>
      </c>
      <c r="AJ42" s="129">
        <v>94.6</v>
      </c>
      <c r="AK42" s="129">
        <v>102.6</v>
      </c>
      <c r="AL42" s="127">
        <v>96.9</v>
      </c>
      <c r="AM42" s="127">
        <v>118.1</v>
      </c>
      <c r="AN42" s="126">
        <v>97.899549691119105</v>
      </c>
      <c r="AO42" s="127">
        <v>84.5</v>
      </c>
      <c r="AP42" s="127">
        <v>95.4</v>
      </c>
      <c r="AQ42" s="127">
        <v>107.8</v>
      </c>
      <c r="AR42" s="127">
        <v>97.6</v>
      </c>
      <c r="AS42" s="127">
        <v>101.3</v>
      </c>
      <c r="AT42" s="127">
        <v>96.5</v>
      </c>
      <c r="AU42" s="127">
        <v>102.4</v>
      </c>
      <c r="AV42" s="127">
        <v>100</v>
      </c>
      <c r="AW42" s="127">
        <v>98.9</v>
      </c>
      <c r="AX42" s="130">
        <v>102.7</v>
      </c>
      <c r="AY42" s="115">
        <v>97.5</v>
      </c>
      <c r="AZ42" s="115">
        <v>114.4</v>
      </c>
      <c r="BA42" s="126">
        <v>98.300148054216407</v>
      </c>
      <c r="BB42" s="126">
        <v>85</v>
      </c>
      <c r="BC42" s="115">
        <v>98.8</v>
      </c>
      <c r="BD42" s="127">
        <v>109.1</v>
      </c>
      <c r="BE42" s="127">
        <v>96.8</v>
      </c>
      <c r="BF42" s="115">
        <v>104.1</v>
      </c>
      <c r="BG42" s="115">
        <v>98.2</v>
      </c>
      <c r="BH42" s="115">
        <v>103.3</v>
      </c>
      <c r="BI42" s="115">
        <v>100.3</v>
      </c>
      <c r="BJ42" s="126">
        <v>98.2</v>
      </c>
      <c r="BK42" s="115">
        <v>98.8</v>
      </c>
      <c r="BL42" s="115">
        <v>97.5</v>
      </c>
      <c r="BM42" s="115">
        <v>115.6</v>
      </c>
      <c r="BN42" s="126">
        <v>88.039243742626283</v>
      </c>
      <c r="BO42" s="131">
        <v>81.2</v>
      </c>
      <c r="BP42" s="128">
        <v>100.2</v>
      </c>
      <c r="BQ42" s="126">
        <v>103.5</v>
      </c>
      <c r="BR42" s="115">
        <v>100.8</v>
      </c>
      <c r="BS42" s="126">
        <v>98.679249920034707</v>
      </c>
      <c r="BT42" s="126">
        <v>91.5</v>
      </c>
      <c r="BU42" s="132">
        <v>105.2</v>
      </c>
      <c r="BV42" s="132">
        <v>98.4</v>
      </c>
      <c r="BW42" s="132">
        <v>100.5</v>
      </c>
      <c r="BX42" s="132">
        <v>98.2</v>
      </c>
      <c r="BY42" s="132">
        <v>111.3</v>
      </c>
      <c r="BZ42" s="132">
        <v>104.4</v>
      </c>
      <c r="CA42" s="132">
        <v>106.8</v>
      </c>
      <c r="CB42" s="115">
        <v>106.7</v>
      </c>
      <c r="CC42" s="132">
        <v>122.8</v>
      </c>
      <c r="CD42" s="132">
        <v>102.2</v>
      </c>
      <c r="CE42" s="132">
        <v>99.1</v>
      </c>
      <c r="CF42" s="132">
        <v>107.3</v>
      </c>
      <c r="CG42" s="115">
        <v>106.9</v>
      </c>
    </row>
    <row r="43" spans="1:85" s="63" customFormat="1" ht="27.6" x14ac:dyDescent="0.3">
      <c r="A43" s="109" t="s">
        <v>305</v>
      </c>
      <c r="B43" s="126">
        <v>73.400000000000006</v>
      </c>
      <c r="C43" s="126">
        <v>101.5</v>
      </c>
      <c r="D43" s="126">
        <v>105.1</v>
      </c>
      <c r="E43" s="126">
        <v>109.6</v>
      </c>
      <c r="F43" s="126">
        <v>101.8</v>
      </c>
      <c r="G43" s="126">
        <v>113.3</v>
      </c>
      <c r="H43" s="126">
        <v>99.3</v>
      </c>
      <c r="I43" s="127">
        <v>97.4</v>
      </c>
      <c r="J43" s="126">
        <v>93.3</v>
      </c>
      <c r="K43" s="127">
        <v>95.9</v>
      </c>
      <c r="L43" s="127">
        <v>102.1</v>
      </c>
      <c r="M43" s="127">
        <v>126.8</v>
      </c>
      <c r="N43" s="126">
        <v>111.22201321138127</v>
      </c>
      <c r="O43" s="128">
        <v>76</v>
      </c>
      <c r="P43" s="127">
        <v>99.9</v>
      </c>
      <c r="Q43" s="127">
        <v>103.9</v>
      </c>
      <c r="R43" s="127">
        <v>93.7</v>
      </c>
      <c r="S43" s="127">
        <v>102.6</v>
      </c>
      <c r="T43" s="129">
        <v>106.5</v>
      </c>
      <c r="U43" s="129">
        <v>119.2</v>
      </c>
      <c r="V43" s="129">
        <v>98.8</v>
      </c>
      <c r="W43" s="129">
        <v>98.5</v>
      </c>
      <c r="X43" s="129">
        <v>98</v>
      </c>
      <c r="Y43" s="129">
        <v>101.4</v>
      </c>
      <c r="Z43" s="129">
        <v>134.5</v>
      </c>
      <c r="AA43" s="126">
        <v>111.41051178879977</v>
      </c>
      <c r="AB43" s="129">
        <v>78</v>
      </c>
      <c r="AC43" s="129">
        <v>100.9</v>
      </c>
      <c r="AD43" s="129">
        <v>102.5</v>
      </c>
      <c r="AE43" s="129">
        <v>94.5</v>
      </c>
      <c r="AF43" s="129">
        <v>103.5</v>
      </c>
      <c r="AG43" s="129">
        <v>103.8</v>
      </c>
      <c r="AH43" s="129">
        <v>99.8</v>
      </c>
      <c r="AI43" s="129">
        <v>97.8</v>
      </c>
      <c r="AJ43" s="129">
        <v>93</v>
      </c>
      <c r="AK43" s="129">
        <v>97.4</v>
      </c>
      <c r="AL43" s="127">
        <v>103.8</v>
      </c>
      <c r="AM43" s="127">
        <v>128.6</v>
      </c>
      <c r="AN43" s="126">
        <v>110.04412567584374</v>
      </c>
      <c r="AO43" s="127">
        <v>76.400000000000006</v>
      </c>
      <c r="AP43" s="127">
        <v>97.7</v>
      </c>
      <c r="AQ43" s="127">
        <v>117.3</v>
      </c>
      <c r="AR43" s="127">
        <v>89.9</v>
      </c>
      <c r="AS43" s="127">
        <v>102.1</v>
      </c>
      <c r="AT43" s="127">
        <v>103.9</v>
      </c>
      <c r="AU43" s="127">
        <v>99.2</v>
      </c>
      <c r="AV43" s="127">
        <v>99.4</v>
      </c>
      <c r="AW43" s="127">
        <v>93.1</v>
      </c>
      <c r="AX43" s="130">
        <v>98.3</v>
      </c>
      <c r="AY43" s="115">
        <v>106.1</v>
      </c>
      <c r="AZ43" s="115">
        <v>120.4</v>
      </c>
      <c r="BA43" s="126">
        <v>99.492764937944401</v>
      </c>
      <c r="BB43" s="126">
        <v>75.900000000000006</v>
      </c>
      <c r="BC43" s="115">
        <v>99.4</v>
      </c>
      <c r="BD43" s="127">
        <v>109.3</v>
      </c>
      <c r="BE43" s="127">
        <v>93.8</v>
      </c>
      <c r="BF43" s="126">
        <v>103</v>
      </c>
      <c r="BG43" s="126">
        <v>104.3</v>
      </c>
      <c r="BH43" s="115">
        <v>99.8</v>
      </c>
      <c r="BI43" s="115">
        <v>98.2</v>
      </c>
      <c r="BJ43" s="126">
        <v>93.7</v>
      </c>
      <c r="BK43" s="115">
        <v>96.9</v>
      </c>
      <c r="BL43" s="115">
        <v>103.3</v>
      </c>
      <c r="BM43" s="115">
        <v>129.80000000000001</v>
      </c>
      <c r="BN43" s="126">
        <v>96.015846845302534</v>
      </c>
      <c r="BO43" s="131">
        <v>87.9</v>
      </c>
      <c r="BP43" s="128">
        <v>105.5</v>
      </c>
      <c r="BQ43" s="126">
        <v>100.6</v>
      </c>
      <c r="BR43" s="115">
        <v>98.6</v>
      </c>
      <c r="BS43" s="126">
        <v>95.510809724619008</v>
      </c>
      <c r="BT43" s="126">
        <v>90.9</v>
      </c>
      <c r="BU43" s="132">
        <v>105</v>
      </c>
      <c r="BV43" s="132">
        <v>99.5</v>
      </c>
      <c r="BW43" s="132">
        <v>107.7</v>
      </c>
      <c r="BX43" s="132">
        <v>96.1</v>
      </c>
      <c r="BY43" s="132">
        <v>84.5</v>
      </c>
      <c r="BZ43" s="132">
        <v>105.3</v>
      </c>
      <c r="CA43" s="132">
        <v>99</v>
      </c>
      <c r="CB43" s="115">
        <v>122.1</v>
      </c>
      <c r="CC43" s="132">
        <v>98.1</v>
      </c>
      <c r="CD43" s="132">
        <v>80.599999999999994</v>
      </c>
      <c r="CE43" s="132">
        <v>104.5</v>
      </c>
      <c r="CF43" s="132">
        <v>100.9</v>
      </c>
      <c r="CG43" s="115">
        <v>112.2</v>
      </c>
    </row>
    <row r="44" spans="1:85" s="63" customFormat="1" ht="13.8" x14ac:dyDescent="0.3">
      <c r="A44" s="93" t="s">
        <v>215</v>
      </c>
      <c r="B44" s="126">
        <v>88.8</v>
      </c>
      <c r="C44" s="126">
        <v>99.6</v>
      </c>
      <c r="D44" s="126">
        <v>101.1</v>
      </c>
      <c r="E44" s="126">
        <v>113.9</v>
      </c>
      <c r="F44" s="126">
        <v>102.3</v>
      </c>
      <c r="G44" s="126">
        <v>125.6</v>
      </c>
      <c r="H44" s="126">
        <v>91.2</v>
      </c>
      <c r="I44" s="127">
        <v>90.3</v>
      </c>
      <c r="J44" s="126">
        <v>97.1</v>
      </c>
      <c r="K44" s="127">
        <v>100.4</v>
      </c>
      <c r="L44" s="127">
        <v>98.3</v>
      </c>
      <c r="M44" s="127">
        <v>109.5</v>
      </c>
      <c r="N44" s="126">
        <v>109.51304090463167</v>
      </c>
      <c r="O44" s="128">
        <v>88.3</v>
      </c>
      <c r="P44" s="127">
        <v>98.7</v>
      </c>
      <c r="Q44" s="127">
        <v>103.5</v>
      </c>
      <c r="R44" s="127">
        <v>97.2</v>
      </c>
      <c r="S44" s="127">
        <v>102.5</v>
      </c>
      <c r="T44" s="129">
        <v>124.6</v>
      </c>
      <c r="U44" s="129">
        <v>100.4</v>
      </c>
      <c r="V44" s="129">
        <v>93</v>
      </c>
      <c r="W44" s="129">
        <v>105.4</v>
      </c>
      <c r="X44" s="129">
        <v>100.7</v>
      </c>
      <c r="Y44" s="129">
        <v>99.2</v>
      </c>
      <c r="Z44" s="129">
        <v>111.5</v>
      </c>
      <c r="AA44" s="126">
        <v>111.10613308646333</v>
      </c>
      <c r="AB44" s="129">
        <v>87.8</v>
      </c>
      <c r="AC44" s="129">
        <v>100</v>
      </c>
      <c r="AD44" s="129">
        <v>102.5</v>
      </c>
      <c r="AE44" s="129">
        <v>97.1</v>
      </c>
      <c r="AF44" s="129">
        <v>102.7</v>
      </c>
      <c r="AG44" s="129">
        <v>123.1</v>
      </c>
      <c r="AH44" s="129">
        <v>91.1</v>
      </c>
      <c r="AI44" s="129">
        <v>89</v>
      </c>
      <c r="AJ44" s="129">
        <v>95.9</v>
      </c>
      <c r="AK44" s="129">
        <v>101.4</v>
      </c>
      <c r="AL44" s="127">
        <v>100.8</v>
      </c>
      <c r="AM44" s="127">
        <v>109.9</v>
      </c>
      <c r="AN44" s="126">
        <v>109.14246727855613</v>
      </c>
      <c r="AO44" s="127">
        <v>86.2</v>
      </c>
      <c r="AP44" s="127">
        <v>100.6</v>
      </c>
      <c r="AQ44" s="127">
        <v>103.4</v>
      </c>
      <c r="AR44" s="127">
        <v>98.3</v>
      </c>
      <c r="AS44" s="127">
        <v>102.7</v>
      </c>
      <c r="AT44" s="127">
        <v>116.2</v>
      </c>
      <c r="AU44" s="127">
        <v>92.9</v>
      </c>
      <c r="AV44" s="127">
        <v>88.4</v>
      </c>
      <c r="AW44" s="127">
        <v>100.8</v>
      </c>
      <c r="AX44" s="130">
        <v>102</v>
      </c>
      <c r="AY44" s="115">
        <v>100.2</v>
      </c>
      <c r="AZ44" s="115">
        <v>111.9</v>
      </c>
      <c r="BA44" s="126">
        <v>96.67848974118283</v>
      </c>
      <c r="BB44" s="126">
        <v>84.3</v>
      </c>
      <c r="BC44" s="115">
        <v>99.9</v>
      </c>
      <c r="BD44" s="127">
        <v>104.9</v>
      </c>
      <c r="BE44" s="127">
        <v>100.5</v>
      </c>
      <c r="BF44" s="115">
        <v>105.1</v>
      </c>
      <c r="BG44" s="115">
        <v>115.4</v>
      </c>
      <c r="BH44" s="126">
        <v>90</v>
      </c>
      <c r="BI44" s="126">
        <v>86.2</v>
      </c>
      <c r="BJ44" s="126">
        <v>105</v>
      </c>
      <c r="BK44" s="115">
        <v>102.6</v>
      </c>
      <c r="BL44" s="115">
        <v>99.2</v>
      </c>
      <c r="BM44" s="115">
        <v>111.8</v>
      </c>
      <c r="BN44" s="126">
        <v>100.831773344677</v>
      </c>
      <c r="BO44" s="131">
        <v>94.1</v>
      </c>
      <c r="BP44" s="128">
        <v>113.9</v>
      </c>
      <c r="BQ44" s="126">
        <v>85.8</v>
      </c>
      <c r="BR44" s="115">
        <v>100.9</v>
      </c>
      <c r="BS44" s="126">
        <v>97.304928435276523</v>
      </c>
      <c r="BT44" s="126">
        <v>105.6</v>
      </c>
      <c r="BU44" s="132">
        <v>115.8</v>
      </c>
      <c r="BV44" s="132">
        <v>82.8</v>
      </c>
      <c r="BW44" s="132">
        <v>112.1</v>
      </c>
      <c r="BX44" s="132">
        <v>106.4</v>
      </c>
      <c r="BY44" s="132">
        <v>89.5</v>
      </c>
      <c r="BZ44" s="132">
        <v>115.5</v>
      </c>
      <c r="CA44" s="132">
        <v>83.3</v>
      </c>
      <c r="CB44" s="115">
        <v>109.5</v>
      </c>
      <c r="CC44" s="132">
        <v>95.1</v>
      </c>
      <c r="CD44" s="132">
        <v>92.4</v>
      </c>
      <c r="CE44" s="132">
        <v>119.2</v>
      </c>
      <c r="CF44" s="132">
        <v>84.2</v>
      </c>
      <c r="CG44" s="115">
        <v>109.1</v>
      </c>
    </row>
    <row r="45" spans="1:85" s="63" customFormat="1" ht="13.8" x14ac:dyDescent="0.3">
      <c r="A45" s="109" t="s">
        <v>216</v>
      </c>
      <c r="B45" s="126">
        <v>89.2</v>
      </c>
      <c r="C45" s="126">
        <v>96.8</v>
      </c>
      <c r="D45" s="126">
        <v>106.3</v>
      </c>
      <c r="E45" s="126">
        <v>112.8</v>
      </c>
      <c r="F45" s="126">
        <v>107.4</v>
      </c>
      <c r="G45" s="126">
        <v>105</v>
      </c>
      <c r="H45" s="126">
        <v>96.6</v>
      </c>
      <c r="I45" s="127">
        <v>97.4</v>
      </c>
      <c r="J45" s="126">
        <v>95.4</v>
      </c>
      <c r="K45" s="127">
        <v>101.9</v>
      </c>
      <c r="L45" s="127">
        <v>95</v>
      </c>
      <c r="M45" s="127">
        <v>121.1</v>
      </c>
      <c r="N45" s="126">
        <v>112.08669894873037</v>
      </c>
      <c r="O45" s="128">
        <v>84.5</v>
      </c>
      <c r="P45" s="127">
        <v>95.8</v>
      </c>
      <c r="Q45" s="127">
        <v>109.3</v>
      </c>
      <c r="R45" s="127">
        <v>96.6</v>
      </c>
      <c r="S45" s="127">
        <v>106.6</v>
      </c>
      <c r="T45" s="129">
        <v>102.2</v>
      </c>
      <c r="U45" s="129">
        <v>117.1</v>
      </c>
      <c r="V45" s="129">
        <v>97.4</v>
      </c>
      <c r="W45" s="129">
        <v>95.7</v>
      </c>
      <c r="X45" s="129">
        <v>98.1</v>
      </c>
      <c r="Y45" s="129">
        <v>102.9</v>
      </c>
      <c r="Z45" s="129">
        <v>121.8</v>
      </c>
      <c r="AA45" s="126">
        <v>114.47721640613</v>
      </c>
      <c r="AB45" s="129">
        <v>81.3</v>
      </c>
      <c r="AC45" s="129">
        <v>99</v>
      </c>
      <c r="AD45" s="129">
        <v>109</v>
      </c>
      <c r="AE45" s="129">
        <v>93.4</v>
      </c>
      <c r="AF45" s="129">
        <v>106.6</v>
      </c>
      <c r="AG45" s="129">
        <v>105.4</v>
      </c>
      <c r="AH45" s="129">
        <v>94.8</v>
      </c>
      <c r="AI45" s="129">
        <v>97.5</v>
      </c>
      <c r="AJ45" s="129">
        <v>95.8</v>
      </c>
      <c r="AK45" s="129">
        <v>96.1</v>
      </c>
      <c r="AL45" s="127">
        <v>101.8</v>
      </c>
      <c r="AM45" s="127">
        <v>126.6</v>
      </c>
      <c r="AN45" s="126">
        <v>109.55003095984935</v>
      </c>
      <c r="AO45" s="127">
        <v>78</v>
      </c>
      <c r="AP45" s="127">
        <v>97.2</v>
      </c>
      <c r="AQ45" s="127">
        <v>111.2</v>
      </c>
      <c r="AR45" s="127">
        <v>96</v>
      </c>
      <c r="AS45" s="127">
        <v>103.3</v>
      </c>
      <c r="AT45" s="127">
        <v>108.2</v>
      </c>
      <c r="AU45" s="127">
        <v>94.7</v>
      </c>
      <c r="AV45" s="127">
        <v>95.8</v>
      </c>
      <c r="AW45" s="127">
        <v>97.2</v>
      </c>
      <c r="AX45" s="130">
        <v>96.9</v>
      </c>
      <c r="AY45" s="115">
        <v>101.4</v>
      </c>
      <c r="AZ45" s="115">
        <v>123.9</v>
      </c>
      <c r="BA45" s="126">
        <v>98.130584296395938</v>
      </c>
      <c r="BB45" s="126">
        <v>78.8</v>
      </c>
      <c r="BC45" s="126">
        <v>98</v>
      </c>
      <c r="BD45" s="127">
        <v>109.3</v>
      </c>
      <c r="BE45" s="127">
        <v>95.9</v>
      </c>
      <c r="BF45" s="126">
        <v>114</v>
      </c>
      <c r="BG45" s="126">
        <v>104.7</v>
      </c>
      <c r="BH45" s="115">
        <v>94.3</v>
      </c>
      <c r="BI45" s="115">
        <v>95</v>
      </c>
      <c r="BJ45" s="126">
        <v>94.7</v>
      </c>
      <c r="BK45" s="115">
        <v>100</v>
      </c>
      <c r="BL45" s="115">
        <v>101.6</v>
      </c>
      <c r="BM45" s="115">
        <v>127.9</v>
      </c>
      <c r="BN45" s="126">
        <v>102.73098850288706</v>
      </c>
      <c r="BO45" s="131">
        <v>91.8</v>
      </c>
      <c r="BP45" s="128">
        <v>107.9</v>
      </c>
      <c r="BQ45" s="126">
        <v>95.5</v>
      </c>
      <c r="BR45" s="126">
        <v>97</v>
      </c>
      <c r="BS45" s="126">
        <v>97.108551464702572</v>
      </c>
      <c r="BT45" s="126">
        <v>98.9</v>
      </c>
      <c r="BU45" s="132">
        <v>105.9</v>
      </c>
      <c r="BV45" s="132">
        <v>95.2</v>
      </c>
      <c r="BW45" s="132">
        <v>110.1</v>
      </c>
      <c r="BX45" s="132">
        <v>100.7</v>
      </c>
      <c r="BY45" s="132">
        <v>84</v>
      </c>
      <c r="BZ45" s="132">
        <v>112.2</v>
      </c>
      <c r="CA45" s="132">
        <v>93.9</v>
      </c>
      <c r="CB45" s="115">
        <v>106.1</v>
      </c>
      <c r="CC45" s="132">
        <v>95.5</v>
      </c>
      <c r="CD45" s="132">
        <v>85.5</v>
      </c>
      <c r="CE45" s="132">
        <v>111.8</v>
      </c>
      <c r="CF45" s="132">
        <v>95.6</v>
      </c>
      <c r="CG45" s="115">
        <v>108.3</v>
      </c>
    </row>
    <row r="46" spans="1:85" s="63" customFormat="1" ht="13.8" x14ac:dyDescent="0.3">
      <c r="A46" s="93" t="s">
        <v>306</v>
      </c>
      <c r="B46" s="126">
        <v>78.7</v>
      </c>
      <c r="C46" s="126">
        <v>100</v>
      </c>
      <c r="D46" s="126">
        <v>120.1</v>
      </c>
      <c r="E46" s="126">
        <v>100.2</v>
      </c>
      <c r="F46" s="126">
        <v>96.9</v>
      </c>
      <c r="G46" s="126">
        <v>108.3</v>
      </c>
      <c r="H46" s="126">
        <v>107.5</v>
      </c>
      <c r="I46" s="127">
        <v>93</v>
      </c>
      <c r="J46" s="126">
        <v>100.2</v>
      </c>
      <c r="K46" s="127">
        <v>102.5</v>
      </c>
      <c r="L46" s="115">
        <v>97.3</v>
      </c>
      <c r="M46" s="127">
        <v>110.8</v>
      </c>
      <c r="N46" s="126">
        <v>111.46414911600215</v>
      </c>
      <c r="O46" s="128">
        <v>83.9</v>
      </c>
      <c r="P46" s="127">
        <v>102.3</v>
      </c>
      <c r="Q46" s="127">
        <v>113.2</v>
      </c>
      <c r="R46" s="127">
        <v>90.6</v>
      </c>
      <c r="S46" s="127">
        <v>93.2</v>
      </c>
      <c r="T46" s="129">
        <v>105.9</v>
      </c>
      <c r="U46" s="129">
        <v>130.6</v>
      </c>
      <c r="V46" s="129">
        <v>89.9</v>
      </c>
      <c r="W46" s="129">
        <v>104.8</v>
      </c>
      <c r="X46" s="129">
        <v>97</v>
      </c>
      <c r="Y46" s="129">
        <v>99.2</v>
      </c>
      <c r="Z46" s="129">
        <v>125.8</v>
      </c>
      <c r="AA46" s="126">
        <v>113.2248182043523</v>
      </c>
      <c r="AB46" s="129">
        <v>78.599999999999994</v>
      </c>
      <c r="AC46" s="129">
        <v>97.1</v>
      </c>
      <c r="AD46" s="129">
        <v>113.4</v>
      </c>
      <c r="AE46" s="129">
        <v>95.1</v>
      </c>
      <c r="AF46" s="129">
        <v>92.9</v>
      </c>
      <c r="AG46" s="129">
        <v>102.2</v>
      </c>
      <c r="AH46" s="129">
        <v>112.7</v>
      </c>
      <c r="AI46" s="129">
        <v>94.1</v>
      </c>
      <c r="AJ46" s="129">
        <v>104.4</v>
      </c>
      <c r="AK46" s="129">
        <v>97.1</v>
      </c>
      <c r="AL46" s="127">
        <v>100.5</v>
      </c>
      <c r="AM46" s="127">
        <v>110.1</v>
      </c>
      <c r="AN46" s="126">
        <v>108.19114406073111</v>
      </c>
      <c r="AO46" s="127">
        <v>82.1</v>
      </c>
      <c r="AP46" s="127">
        <v>106</v>
      </c>
      <c r="AQ46" s="127">
        <v>103.2</v>
      </c>
      <c r="AR46" s="127">
        <v>98.9</v>
      </c>
      <c r="AS46" s="127">
        <v>93.8</v>
      </c>
      <c r="AT46" s="127">
        <v>103.2</v>
      </c>
      <c r="AU46" s="127">
        <v>109.9</v>
      </c>
      <c r="AV46" s="127">
        <v>93.3</v>
      </c>
      <c r="AW46" s="127">
        <v>99.2</v>
      </c>
      <c r="AX46" s="130">
        <v>116</v>
      </c>
      <c r="AY46" s="115">
        <v>90.3</v>
      </c>
      <c r="AZ46" s="115">
        <v>116.5</v>
      </c>
      <c r="BA46" s="126">
        <v>102.63791562241489</v>
      </c>
      <c r="BB46" s="126">
        <v>81.3</v>
      </c>
      <c r="BC46" s="115">
        <v>97.1</v>
      </c>
      <c r="BD46" s="127">
        <v>115.6</v>
      </c>
      <c r="BE46" s="127">
        <v>95.6</v>
      </c>
      <c r="BF46" s="115">
        <v>95.3</v>
      </c>
      <c r="BG46" s="115">
        <v>99.8</v>
      </c>
      <c r="BH46" s="115">
        <v>114.4</v>
      </c>
      <c r="BI46" s="115">
        <v>97.9</v>
      </c>
      <c r="BJ46" s="126">
        <v>97.7</v>
      </c>
      <c r="BK46" s="115">
        <v>102.1</v>
      </c>
      <c r="BL46" s="115">
        <v>98.7</v>
      </c>
      <c r="BM46" s="115">
        <v>124.3</v>
      </c>
      <c r="BN46" s="126">
        <v>106.70890390421685</v>
      </c>
      <c r="BO46" s="131">
        <v>90.6</v>
      </c>
      <c r="BP46" s="128">
        <v>96.7</v>
      </c>
      <c r="BQ46" s="126">
        <v>109.5</v>
      </c>
      <c r="BR46" s="126">
        <v>104.5</v>
      </c>
      <c r="BS46" s="126">
        <v>101.03693173832001</v>
      </c>
      <c r="BT46" s="126">
        <v>86.9</v>
      </c>
      <c r="BU46" s="132">
        <v>98.6</v>
      </c>
      <c r="BV46" s="132">
        <v>105.9</v>
      </c>
      <c r="BW46" s="132">
        <v>102.5</v>
      </c>
      <c r="BX46" s="132">
        <v>101.1</v>
      </c>
      <c r="BY46" s="132">
        <v>100.5</v>
      </c>
      <c r="BZ46" s="132">
        <v>91.4</v>
      </c>
      <c r="CA46" s="132">
        <v>108.7</v>
      </c>
      <c r="CB46" s="115">
        <v>96.4</v>
      </c>
      <c r="CC46" s="132">
        <v>100.6</v>
      </c>
      <c r="CD46" s="132">
        <v>100.2</v>
      </c>
      <c r="CE46" s="132">
        <v>93.1</v>
      </c>
      <c r="CF46" s="132">
        <v>110.5</v>
      </c>
      <c r="CG46" s="126">
        <v>104</v>
      </c>
    </row>
    <row r="47" spans="1:85" s="63" customFormat="1" ht="13.8" x14ac:dyDescent="0.3">
      <c r="A47" s="93" t="s">
        <v>217</v>
      </c>
      <c r="B47" s="126">
        <v>96.3</v>
      </c>
      <c r="C47" s="126">
        <v>97.3</v>
      </c>
      <c r="D47" s="126">
        <v>109.7</v>
      </c>
      <c r="E47" s="126">
        <v>92</v>
      </c>
      <c r="F47" s="126">
        <v>101.7</v>
      </c>
      <c r="G47" s="126">
        <v>92.3</v>
      </c>
      <c r="H47" s="126">
        <v>102.3</v>
      </c>
      <c r="I47" s="127">
        <v>103</v>
      </c>
      <c r="J47" s="126">
        <v>96.2</v>
      </c>
      <c r="K47" s="127">
        <v>98.8</v>
      </c>
      <c r="L47" s="115">
        <v>100.4</v>
      </c>
      <c r="M47" s="127">
        <v>114.8</v>
      </c>
      <c r="N47" s="126">
        <v>100.51378553160671</v>
      </c>
      <c r="O47" s="128">
        <v>88.9</v>
      </c>
      <c r="P47" s="127">
        <v>105.7</v>
      </c>
      <c r="Q47" s="127">
        <v>109.4</v>
      </c>
      <c r="R47" s="127">
        <v>92.5</v>
      </c>
      <c r="S47" s="127">
        <v>100.5</v>
      </c>
      <c r="T47" s="129">
        <v>94.2</v>
      </c>
      <c r="U47" s="129">
        <v>99.9</v>
      </c>
      <c r="V47" s="129">
        <v>100.1</v>
      </c>
      <c r="W47" s="129">
        <v>93</v>
      </c>
      <c r="X47" s="129">
        <v>99</v>
      </c>
      <c r="Y47" s="129">
        <v>101.6</v>
      </c>
      <c r="Z47" s="129">
        <v>122.1</v>
      </c>
      <c r="AA47" s="126">
        <v>100.36881561997379</v>
      </c>
      <c r="AB47" s="129">
        <v>100.2</v>
      </c>
      <c r="AC47" s="129">
        <v>96.4</v>
      </c>
      <c r="AD47" s="129">
        <v>109.2</v>
      </c>
      <c r="AE47" s="129">
        <v>93.3</v>
      </c>
      <c r="AF47" s="129">
        <v>97.7</v>
      </c>
      <c r="AG47" s="129">
        <v>97.1</v>
      </c>
      <c r="AH47" s="129">
        <v>98.4</v>
      </c>
      <c r="AI47" s="129">
        <v>101.1</v>
      </c>
      <c r="AJ47" s="129">
        <v>92.6</v>
      </c>
      <c r="AK47" s="129">
        <v>99.5</v>
      </c>
      <c r="AL47" s="127">
        <v>102.2</v>
      </c>
      <c r="AM47" s="127">
        <v>116.9</v>
      </c>
      <c r="AN47" s="126">
        <v>105.16242174818863</v>
      </c>
      <c r="AO47" s="127">
        <v>94.1</v>
      </c>
      <c r="AP47" s="127">
        <v>99.5</v>
      </c>
      <c r="AQ47" s="127">
        <v>96.4</v>
      </c>
      <c r="AR47" s="127">
        <v>97.2</v>
      </c>
      <c r="AS47" s="127">
        <v>99.5</v>
      </c>
      <c r="AT47" s="127">
        <v>99.2</v>
      </c>
      <c r="AU47" s="127">
        <v>99.8</v>
      </c>
      <c r="AV47" s="127">
        <v>98</v>
      </c>
      <c r="AW47" s="127">
        <v>98.5</v>
      </c>
      <c r="AX47" s="130">
        <v>102.4</v>
      </c>
      <c r="AY47" s="115">
        <v>99.2</v>
      </c>
      <c r="AZ47" s="115">
        <v>103.4</v>
      </c>
      <c r="BA47" s="126">
        <v>95.208907615926293</v>
      </c>
      <c r="BB47" s="126">
        <v>98.7</v>
      </c>
      <c r="BC47" s="115">
        <v>99.9</v>
      </c>
      <c r="BD47" s="127">
        <v>111.4</v>
      </c>
      <c r="BE47" s="127">
        <v>94.1</v>
      </c>
      <c r="BF47" s="115">
        <v>97.2</v>
      </c>
      <c r="BG47" s="115">
        <v>99.1</v>
      </c>
      <c r="BH47" s="115">
        <v>104.3</v>
      </c>
      <c r="BI47" s="115">
        <v>92.5</v>
      </c>
      <c r="BJ47" s="126">
        <v>97.3</v>
      </c>
      <c r="BK47" s="115">
        <v>102.9</v>
      </c>
      <c r="BL47" s="115">
        <v>95.9</v>
      </c>
      <c r="BM47" s="115">
        <v>109.1</v>
      </c>
      <c r="BN47" s="126">
        <v>99.128283786905371</v>
      </c>
      <c r="BO47" s="131">
        <v>119.3</v>
      </c>
      <c r="BP47" s="128">
        <v>100.3</v>
      </c>
      <c r="BQ47" s="126">
        <v>92.9</v>
      </c>
      <c r="BR47" s="126">
        <v>102.2</v>
      </c>
      <c r="BS47" s="126">
        <v>117.6334818664446</v>
      </c>
      <c r="BT47" s="126">
        <v>98.6</v>
      </c>
      <c r="BU47" s="132">
        <v>101.8</v>
      </c>
      <c r="BV47" s="132">
        <v>94.8</v>
      </c>
      <c r="BW47" s="132">
        <v>101.2</v>
      </c>
      <c r="BX47" s="132">
        <v>94.2</v>
      </c>
      <c r="BY47" s="132">
        <v>89</v>
      </c>
      <c r="BZ47" s="132">
        <v>97.1</v>
      </c>
      <c r="CA47" s="132">
        <v>93.8</v>
      </c>
      <c r="CB47" s="115">
        <v>108.1</v>
      </c>
      <c r="CC47" s="132">
        <v>89.7</v>
      </c>
      <c r="CD47" s="132">
        <v>90.8</v>
      </c>
      <c r="CE47" s="132">
        <v>98.5</v>
      </c>
      <c r="CF47" s="132">
        <v>105.3</v>
      </c>
      <c r="CG47" s="115">
        <v>100.7</v>
      </c>
    </row>
    <row r="48" spans="1:85" s="63" customFormat="1" ht="27.6" x14ac:dyDescent="0.3">
      <c r="A48" s="109" t="s">
        <v>307</v>
      </c>
      <c r="B48" s="126">
        <v>98.6</v>
      </c>
      <c r="C48" s="126">
        <v>99.1</v>
      </c>
      <c r="D48" s="126">
        <v>65.900000000000006</v>
      </c>
      <c r="E48" s="126">
        <v>99.3</v>
      </c>
      <c r="F48" s="126">
        <v>99.4</v>
      </c>
      <c r="G48" s="126">
        <v>109.7</v>
      </c>
      <c r="H48" s="126">
        <v>99.8</v>
      </c>
      <c r="I48" s="127">
        <v>100</v>
      </c>
      <c r="J48" s="126">
        <v>81.7</v>
      </c>
      <c r="K48" s="127">
        <v>99.1</v>
      </c>
      <c r="L48" s="115">
        <v>99.2</v>
      </c>
      <c r="M48" s="127">
        <v>154.80000000000001</v>
      </c>
      <c r="N48" s="126">
        <v>101.26045572541967</v>
      </c>
      <c r="O48" s="128">
        <v>98.3</v>
      </c>
      <c r="P48" s="127">
        <v>98.5</v>
      </c>
      <c r="Q48" s="127">
        <v>73.900000000000006</v>
      </c>
      <c r="R48" s="127">
        <v>99.5</v>
      </c>
      <c r="S48" s="127">
        <v>99.5</v>
      </c>
      <c r="T48" s="129">
        <v>149.30000000000001</v>
      </c>
      <c r="U48" s="129">
        <v>99.5</v>
      </c>
      <c r="V48" s="129">
        <v>99.7</v>
      </c>
      <c r="W48" s="129">
        <v>94.8</v>
      </c>
      <c r="X48" s="129">
        <v>99.8</v>
      </c>
      <c r="Y48" s="129">
        <v>99.4</v>
      </c>
      <c r="Z48" s="129">
        <v>105.8</v>
      </c>
      <c r="AA48" s="126">
        <v>117.66254465135484</v>
      </c>
      <c r="AB48" s="129">
        <v>99.7</v>
      </c>
      <c r="AC48" s="129">
        <v>99.6</v>
      </c>
      <c r="AD48" s="129">
        <v>77.599999999999994</v>
      </c>
      <c r="AE48" s="129">
        <v>99.3</v>
      </c>
      <c r="AF48" s="129">
        <v>99.3</v>
      </c>
      <c r="AG48" s="129">
        <v>96.9</v>
      </c>
      <c r="AH48" s="129">
        <v>99.7</v>
      </c>
      <c r="AI48" s="129">
        <v>99.7</v>
      </c>
      <c r="AJ48" s="129">
        <v>114.7</v>
      </c>
      <c r="AK48" s="129">
        <v>99.3</v>
      </c>
      <c r="AL48" s="127">
        <v>99.3</v>
      </c>
      <c r="AM48" s="127">
        <v>118.6</v>
      </c>
      <c r="AN48" s="126">
        <v>104.8716744143605</v>
      </c>
      <c r="AO48" s="127" t="s">
        <v>308</v>
      </c>
      <c r="AP48" s="127" t="s">
        <v>308</v>
      </c>
      <c r="AQ48" s="127" t="s">
        <v>308</v>
      </c>
      <c r="AR48" s="127" t="s">
        <v>308</v>
      </c>
      <c r="AS48" s="127" t="s">
        <v>308</v>
      </c>
      <c r="AT48" s="127" t="s">
        <v>308</v>
      </c>
      <c r="AU48" s="127" t="s">
        <v>308</v>
      </c>
      <c r="AV48" s="127" t="s">
        <v>308</v>
      </c>
      <c r="AW48" s="127" t="s">
        <v>308</v>
      </c>
      <c r="AX48" s="130" t="s">
        <v>308</v>
      </c>
      <c r="AY48" s="127" t="s">
        <v>308</v>
      </c>
      <c r="AZ48" s="127" t="s">
        <v>308</v>
      </c>
      <c r="BA48" s="127" t="s">
        <v>308</v>
      </c>
      <c r="BB48" s="127" t="s">
        <v>308</v>
      </c>
      <c r="BC48" s="127" t="s">
        <v>308</v>
      </c>
      <c r="BD48" s="129" t="s">
        <v>308</v>
      </c>
      <c r="BE48" s="129" t="s">
        <v>308</v>
      </c>
      <c r="BF48" s="129" t="s">
        <v>308</v>
      </c>
      <c r="BG48" s="129" t="s">
        <v>308</v>
      </c>
      <c r="BH48" s="129" t="s">
        <v>308</v>
      </c>
      <c r="BI48" s="127" t="s">
        <v>308</v>
      </c>
      <c r="BJ48" s="127" t="s">
        <v>308</v>
      </c>
      <c r="BK48" s="127" t="s">
        <v>308</v>
      </c>
      <c r="BL48" s="127" t="s">
        <v>308</v>
      </c>
      <c r="BM48" s="127" t="s">
        <v>308</v>
      </c>
      <c r="BN48" s="127" t="s">
        <v>308</v>
      </c>
      <c r="BO48" s="127" t="s">
        <v>308</v>
      </c>
      <c r="BP48" s="134" t="s">
        <v>308</v>
      </c>
      <c r="BQ48" s="127" t="s">
        <v>308</v>
      </c>
      <c r="BR48" s="127" t="s">
        <v>308</v>
      </c>
      <c r="BS48" s="127" t="s">
        <v>308</v>
      </c>
      <c r="BT48" s="127" t="s">
        <v>308</v>
      </c>
      <c r="BU48" s="127" t="s">
        <v>308</v>
      </c>
      <c r="BV48" s="127" t="s">
        <v>308</v>
      </c>
      <c r="BW48" s="127" t="s">
        <v>308</v>
      </c>
      <c r="BX48" s="127" t="s">
        <v>308</v>
      </c>
      <c r="BY48" s="127" t="s">
        <v>308</v>
      </c>
      <c r="BZ48" s="127" t="s">
        <v>308</v>
      </c>
      <c r="CA48" s="127" t="s">
        <v>308</v>
      </c>
      <c r="CB48" s="115" t="s">
        <v>308</v>
      </c>
      <c r="CC48" s="127" t="s">
        <v>308</v>
      </c>
      <c r="CD48" s="127" t="s">
        <v>308</v>
      </c>
      <c r="CE48" s="127" t="s">
        <v>308</v>
      </c>
      <c r="CF48" s="127" t="s">
        <v>308</v>
      </c>
      <c r="CG48" s="115" t="s">
        <v>308</v>
      </c>
    </row>
    <row r="49" spans="1:85" s="63" customFormat="1" ht="27.6" x14ac:dyDescent="0.3">
      <c r="A49" s="112" t="s">
        <v>310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35"/>
      <c r="P49" s="136"/>
      <c r="T49" s="137"/>
      <c r="AY49" s="114"/>
      <c r="BB49" s="137"/>
      <c r="BL49" s="114"/>
      <c r="BP49" s="72"/>
      <c r="BQ49" s="72"/>
    </row>
    <row r="50" spans="1:85" s="63" customFormat="1" ht="13.8" x14ac:dyDescent="0.3">
      <c r="A50" s="73" t="s">
        <v>302</v>
      </c>
      <c r="B50" s="116">
        <v>101.2</v>
      </c>
      <c r="C50" s="116">
        <v>99.9</v>
      </c>
      <c r="D50" s="116">
        <v>102.2</v>
      </c>
      <c r="E50" s="78">
        <v>108.5</v>
      </c>
      <c r="F50" s="116">
        <v>107.5</v>
      </c>
      <c r="G50" s="116">
        <v>110.4</v>
      </c>
      <c r="H50" s="116">
        <v>110.6</v>
      </c>
      <c r="I50" s="117">
        <v>110.5</v>
      </c>
      <c r="J50" s="116">
        <v>109.6</v>
      </c>
      <c r="K50" s="117">
        <v>107.9</v>
      </c>
      <c r="L50" s="119">
        <v>107.4</v>
      </c>
      <c r="M50" s="117">
        <v>109</v>
      </c>
      <c r="N50" s="127" t="s">
        <v>308</v>
      </c>
      <c r="O50" s="122">
        <v>107.5</v>
      </c>
      <c r="P50" s="117">
        <v>108.2</v>
      </c>
      <c r="Q50" s="117">
        <v>111.5</v>
      </c>
      <c r="R50" s="117">
        <v>102.2</v>
      </c>
      <c r="S50" s="117">
        <v>103.8</v>
      </c>
      <c r="T50" s="119">
        <v>100.2</v>
      </c>
      <c r="U50" s="119">
        <v>103.9</v>
      </c>
      <c r="V50" s="119">
        <v>105.7</v>
      </c>
      <c r="W50" s="119">
        <v>107.3</v>
      </c>
      <c r="X50" s="119">
        <v>108.3</v>
      </c>
      <c r="Y50" s="119">
        <v>110.1</v>
      </c>
      <c r="Z50" s="119">
        <v>114.1</v>
      </c>
      <c r="AA50" s="127" t="s">
        <v>308</v>
      </c>
      <c r="AB50" s="119">
        <v>112.4</v>
      </c>
      <c r="AC50" s="119">
        <v>112.9</v>
      </c>
      <c r="AD50" s="119">
        <v>109.9</v>
      </c>
      <c r="AE50" s="119">
        <v>111.8</v>
      </c>
      <c r="AF50" s="119">
        <v>112</v>
      </c>
      <c r="AG50" s="119">
        <v>113.3</v>
      </c>
      <c r="AH50" s="119">
        <v>109.5</v>
      </c>
      <c r="AI50" s="119">
        <v>107.2</v>
      </c>
      <c r="AJ50" s="119">
        <v>103.4</v>
      </c>
      <c r="AK50" s="119">
        <v>103</v>
      </c>
      <c r="AL50" s="119">
        <v>104.1</v>
      </c>
      <c r="AM50" s="119">
        <v>100.9</v>
      </c>
      <c r="AN50" s="127" t="s">
        <v>308</v>
      </c>
      <c r="AO50" s="119">
        <v>100.9</v>
      </c>
      <c r="AP50" s="119">
        <v>99.9</v>
      </c>
      <c r="AQ50" s="119">
        <v>101.3</v>
      </c>
      <c r="AR50" s="119">
        <v>101.4</v>
      </c>
      <c r="AS50" s="119">
        <v>101.4</v>
      </c>
      <c r="AT50" s="119">
        <v>99</v>
      </c>
      <c r="AU50" s="119">
        <v>99.9</v>
      </c>
      <c r="AV50" s="119">
        <v>99.5</v>
      </c>
      <c r="AW50" s="119">
        <v>100.7</v>
      </c>
      <c r="AX50" s="120">
        <v>102.2</v>
      </c>
      <c r="AY50" s="78">
        <v>101.6</v>
      </c>
      <c r="AZ50" s="78">
        <v>102.6</v>
      </c>
      <c r="BA50" s="127" t="s">
        <v>308</v>
      </c>
      <c r="BB50" s="116">
        <v>101</v>
      </c>
      <c r="BC50" s="78">
        <v>100.8</v>
      </c>
      <c r="BD50" s="117">
        <v>101</v>
      </c>
      <c r="BE50" s="117">
        <v>104.3</v>
      </c>
      <c r="BF50" s="116">
        <v>106</v>
      </c>
      <c r="BG50" s="116">
        <v>106</v>
      </c>
      <c r="BH50" s="78">
        <v>104.4</v>
      </c>
      <c r="BI50" s="78">
        <v>103.3</v>
      </c>
      <c r="BJ50" s="116">
        <v>103.8</v>
      </c>
      <c r="BK50" s="78">
        <v>104.3</v>
      </c>
      <c r="BL50" s="78">
        <v>103.2</v>
      </c>
      <c r="BM50" s="116">
        <v>105</v>
      </c>
      <c r="BN50" s="127" t="s">
        <v>308</v>
      </c>
      <c r="BO50" s="138">
        <v>102.7</v>
      </c>
      <c r="BP50" s="139">
        <v>98.6</v>
      </c>
      <c r="BQ50" s="123">
        <v>98.1</v>
      </c>
      <c r="BR50" s="140">
        <v>92.8</v>
      </c>
      <c r="BS50" s="127" t="s">
        <v>308</v>
      </c>
      <c r="BT50" s="116">
        <v>97.3</v>
      </c>
      <c r="BU50" s="124">
        <v>98.9</v>
      </c>
      <c r="BV50" s="125">
        <v>96.7</v>
      </c>
      <c r="BW50" s="124">
        <v>103.8</v>
      </c>
      <c r="BX50" s="127" t="s">
        <v>308</v>
      </c>
      <c r="BY50" s="124">
        <v>98</v>
      </c>
      <c r="BZ50" s="124">
        <v>97.1</v>
      </c>
      <c r="CA50" s="124">
        <v>98</v>
      </c>
      <c r="CB50" s="78">
        <v>98.6</v>
      </c>
      <c r="CC50" s="127" t="s">
        <v>308</v>
      </c>
      <c r="CD50" s="124">
        <v>102</v>
      </c>
      <c r="CE50" s="124">
        <v>102.2</v>
      </c>
      <c r="CF50" s="124">
        <v>103.1</v>
      </c>
      <c r="CG50" s="78">
        <v>102.1</v>
      </c>
    </row>
    <row r="51" spans="1:85" s="63" customFormat="1" ht="13.8" x14ac:dyDescent="0.3">
      <c r="A51" s="93" t="s">
        <v>202</v>
      </c>
      <c r="B51" s="126">
        <v>101.2</v>
      </c>
      <c r="C51" s="126">
        <v>102.5</v>
      </c>
      <c r="D51" s="126">
        <v>103.7</v>
      </c>
      <c r="E51" s="126">
        <v>106.7</v>
      </c>
      <c r="F51" s="126">
        <v>107.7</v>
      </c>
      <c r="G51" s="126">
        <v>101</v>
      </c>
      <c r="H51" s="126">
        <v>104.9</v>
      </c>
      <c r="I51" s="127">
        <v>112.1</v>
      </c>
      <c r="J51" s="126">
        <v>97.8</v>
      </c>
      <c r="K51" s="127">
        <v>86.7</v>
      </c>
      <c r="L51" s="129">
        <v>101.5</v>
      </c>
      <c r="M51" s="127">
        <v>102.9</v>
      </c>
      <c r="N51" s="134" t="s">
        <v>308</v>
      </c>
      <c r="O51" s="141">
        <v>104.2</v>
      </c>
      <c r="P51" s="127">
        <v>102.5</v>
      </c>
      <c r="Q51" s="127">
        <v>106.2</v>
      </c>
      <c r="R51" s="127">
        <v>104.1</v>
      </c>
      <c r="S51" s="127">
        <v>106.3</v>
      </c>
      <c r="T51" s="129">
        <v>108.5</v>
      </c>
      <c r="U51" s="129">
        <v>106.3</v>
      </c>
      <c r="V51" s="129">
        <v>101.5</v>
      </c>
      <c r="W51" s="129">
        <v>115.5</v>
      </c>
      <c r="X51" s="129">
        <v>142.69999999999999</v>
      </c>
      <c r="Y51" s="129">
        <v>125.6</v>
      </c>
      <c r="Z51" s="129">
        <v>129.1</v>
      </c>
      <c r="AA51" s="134" t="s">
        <v>308</v>
      </c>
      <c r="AB51" s="129">
        <v>119.6</v>
      </c>
      <c r="AC51" s="129">
        <v>119.5</v>
      </c>
      <c r="AD51" s="129">
        <v>120.1</v>
      </c>
      <c r="AE51" s="129">
        <v>121.2</v>
      </c>
      <c r="AF51" s="129">
        <v>115.8</v>
      </c>
      <c r="AG51" s="129">
        <v>115.6</v>
      </c>
      <c r="AH51" s="129">
        <v>114.9</v>
      </c>
      <c r="AI51" s="129">
        <v>122.5</v>
      </c>
      <c r="AJ51" s="129">
        <v>101.3</v>
      </c>
      <c r="AK51" s="127">
        <v>86.2</v>
      </c>
      <c r="AL51" s="127">
        <v>95.2</v>
      </c>
      <c r="AM51" s="127">
        <v>94.3</v>
      </c>
      <c r="AN51" s="134" t="s">
        <v>308</v>
      </c>
      <c r="AO51" s="127">
        <v>105.9</v>
      </c>
      <c r="AP51" s="127">
        <v>105.7</v>
      </c>
      <c r="AQ51" s="127">
        <v>106.9</v>
      </c>
      <c r="AR51" s="127">
        <v>104.4</v>
      </c>
      <c r="AS51" s="127">
        <v>103.4</v>
      </c>
      <c r="AT51" s="127">
        <v>112.3</v>
      </c>
      <c r="AU51" s="127">
        <v>109.3</v>
      </c>
      <c r="AV51" s="127">
        <v>96.3</v>
      </c>
      <c r="AW51" s="127">
        <v>105.3</v>
      </c>
      <c r="AX51" s="130">
        <v>121.8</v>
      </c>
      <c r="AY51" s="126">
        <v>117</v>
      </c>
      <c r="AZ51" s="115">
        <v>108.7</v>
      </c>
      <c r="BA51" s="134" t="s">
        <v>308</v>
      </c>
      <c r="BB51" s="126">
        <v>106.1</v>
      </c>
      <c r="BC51" s="115">
        <v>104.4</v>
      </c>
      <c r="BD51" s="127">
        <v>104.6</v>
      </c>
      <c r="BE51" s="127">
        <v>107.6</v>
      </c>
      <c r="BF51" s="115">
        <v>114.5</v>
      </c>
      <c r="BG51" s="115">
        <v>105.2</v>
      </c>
      <c r="BH51" s="115">
        <v>105.1</v>
      </c>
      <c r="BI51" s="115">
        <v>108.3</v>
      </c>
      <c r="BJ51" s="126">
        <v>108.3</v>
      </c>
      <c r="BK51" s="126">
        <v>105</v>
      </c>
      <c r="BL51" s="126">
        <v>103.4</v>
      </c>
      <c r="BM51" s="126">
        <v>111.2</v>
      </c>
      <c r="BN51" s="134" t="s">
        <v>308</v>
      </c>
      <c r="BO51" s="115">
        <v>103.2</v>
      </c>
      <c r="BP51" s="128">
        <v>101.3</v>
      </c>
      <c r="BQ51" s="126">
        <v>104.4</v>
      </c>
      <c r="BR51" s="142">
        <v>93</v>
      </c>
      <c r="BS51" s="134" t="s">
        <v>308</v>
      </c>
      <c r="BT51" s="126">
        <v>91.1</v>
      </c>
      <c r="BU51" s="132">
        <v>95.3</v>
      </c>
      <c r="BV51" s="133">
        <v>99.1</v>
      </c>
      <c r="BW51" s="132">
        <v>105.4</v>
      </c>
      <c r="BX51" s="134" t="s">
        <v>308</v>
      </c>
      <c r="BY51" s="132">
        <v>107.9</v>
      </c>
      <c r="BZ51" s="132">
        <v>104.8</v>
      </c>
      <c r="CA51" s="132">
        <v>109.1</v>
      </c>
      <c r="CB51" s="115">
        <v>100.1</v>
      </c>
      <c r="CC51" s="134" t="s">
        <v>308</v>
      </c>
      <c r="CD51" s="132">
        <v>104.6</v>
      </c>
      <c r="CE51" s="132">
        <v>99.9</v>
      </c>
      <c r="CF51" s="132">
        <v>96.2</v>
      </c>
      <c r="CG51" s="115">
        <v>108.2</v>
      </c>
    </row>
    <row r="52" spans="1:85" s="63" customFormat="1" ht="13.8" x14ac:dyDescent="0.3">
      <c r="A52" s="93" t="s">
        <v>203</v>
      </c>
      <c r="B52" s="126">
        <v>106.8</v>
      </c>
      <c r="C52" s="126">
        <v>102.2</v>
      </c>
      <c r="D52" s="126">
        <v>107.9</v>
      </c>
      <c r="E52" s="126">
        <v>108.1</v>
      </c>
      <c r="F52" s="126">
        <v>107</v>
      </c>
      <c r="G52" s="126">
        <v>107.8</v>
      </c>
      <c r="H52" s="126">
        <v>111.1</v>
      </c>
      <c r="I52" s="127">
        <v>113.8</v>
      </c>
      <c r="J52" s="126">
        <v>111.1</v>
      </c>
      <c r="K52" s="127">
        <v>106.1</v>
      </c>
      <c r="L52" s="129">
        <v>105.7</v>
      </c>
      <c r="M52" s="127">
        <v>111.1</v>
      </c>
      <c r="N52" s="127" t="s">
        <v>308</v>
      </c>
      <c r="O52" s="141">
        <v>103.2</v>
      </c>
      <c r="P52" s="127">
        <v>108.4</v>
      </c>
      <c r="Q52" s="127">
        <v>118.5</v>
      </c>
      <c r="R52" s="127">
        <v>101.3</v>
      </c>
      <c r="S52" s="127">
        <v>107.2</v>
      </c>
      <c r="T52" s="129">
        <v>104.2</v>
      </c>
      <c r="U52" s="129">
        <v>102.9</v>
      </c>
      <c r="V52" s="129">
        <v>104.3</v>
      </c>
      <c r="W52" s="129">
        <v>103.9</v>
      </c>
      <c r="X52" s="129">
        <v>104.7</v>
      </c>
      <c r="Y52" s="129">
        <v>108.7</v>
      </c>
      <c r="Z52" s="129">
        <v>110.2</v>
      </c>
      <c r="AA52" s="127" t="s">
        <v>308</v>
      </c>
      <c r="AB52" s="129">
        <v>109.8</v>
      </c>
      <c r="AC52" s="129">
        <v>110.1</v>
      </c>
      <c r="AD52" s="129">
        <v>103.3</v>
      </c>
      <c r="AE52" s="129">
        <v>111</v>
      </c>
      <c r="AF52" s="129">
        <v>111.8</v>
      </c>
      <c r="AG52" s="129">
        <v>112.4</v>
      </c>
      <c r="AH52" s="129">
        <v>115.3</v>
      </c>
      <c r="AI52" s="129">
        <v>112.9</v>
      </c>
      <c r="AJ52" s="129">
        <v>110.2</v>
      </c>
      <c r="AK52" s="127">
        <v>110.7</v>
      </c>
      <c r="AL52" s="127">
        <v>112</v>
      </c>
      <c r="AM52" s="127">
        <v>103.9</v>
      </c>
      <c r="AN52" s="127" t="s">
        <v>308</v>
      </c>
      <c r="AO52" s="127">
        <v>107.2</v>
      </c>
      <c r="AP52" s="127">
        <v>107</v>
      </c>
      <c r="AQ52" s="127">
        <v>105.8</v>
      </c>
      <c r="AR52" s="127">
        <v>108.8</v>
      </c>
      <c r="AS52" s="127">
        <v>107</v>
      </c>
      <c r="AT52" s="127">
        <v>103</v>
      </c>
      <c r="AU52" s="127">
        <v>103.8</v>
      </c>
      <c r="AV52" s="127">
        <v>102.9</v>
      </c>
      <c r="AW52" s="127">
        <v>103.4</v>
      </c>
      <c r="AX52" s="130">
        <v>103.6</v>
      </c>
      <c r="AY52" s="115">
        <v>101.5</v>
      </c>
      <c r="AZ52" s="115">
        <v>105.2</v>
      </c>
      <c r="BA52" s="127" t="s">
        <v>308</v>
      </c>
      <c r="BB52" s="126">
        <v>106.3</v>
      </c>
      <c r="BC52" s="115">
        <v>101.7</v>
      </c>
      <c r="BD52" s="127">
        <v>104.5</v>
      </c>
      <c r="BE52" s="127">
        <v>107.6</v>
      </c>
      <c r="BF52" s="115">
        <v>109.6</v>
      </c>
      <c r="BG52" s="115">
        <v>111.1</v>
      </c>
      <c r="BH52" s="115">
        <v>108.8</v>
      </c>
      <c r="BI52" s="115">
        <v>109.3</v>
      </c>
      <c r="BJ52" s="126">
        <v>107.6</v>
      </c>
      <c r="BK52" s="115">
        <v>108.4</v>
      </c>
      <c r="BL52" s="115">
        <v>109.8</v>
      </c>
      <c r="BM52" s="115">
        <v>112.1</v>
      </c>
      <c r="BN52" s="127" t="s">
        <v>308</v>
      </c>
      <c r="BO52" s="115">
        <v>109.6</v>
      </c>
      <c r="BP52" s="128">
        <v>97.9</v>
      </c>
      <c r="BQ52" s="126">
        <v>99.3</v>
      </c>
      <c r="BR52" s="142">
        <v>94</v>
      </c>
      <c r="BS52" s="127" t="s">
        <v>308</v>
      </c>
      <c r="BT52" s="126">
        <v>94.4</v>
      </c>
      <c r="BU52" s="132">
        <v>96.7</v>
      </c>
      <c r="BV52" s="133">
        <v>95.7</v>
      </c>
      <c r="BW52" s="132">
        <v>104.4</v>
      </c>
      <c r="BX52" s="127" t="s">
        <v>308</v>
      </c>
      <c r="BY52" s="132">
        <v>102.6</v>
      </c>
      <c r="BZ52" s="132">
        <v>101.1</v>
      </c>
      <c r="CA52" s="132">
        <v>100.1</v>
      </c>
      <c r="CB52" s="126">
        <v>100</v>
      </c>
      <c r="CC52" s="127" t="s">
        <v>308</v>
      </c>
      <c r="CD52" s="132">
        <v>104.2</v>
      </c>
      <c r="CE52" s="132">
        <v>104.6</v>
      </c>
      <c r="CF52" s="132">
        <v>105.1</v>
      </c>
      <c r="CG52" s="126">
        <v>103.6</v>
      </c>
    </row>
    <row r="53" spans="1:85" s="63" customFormat="1" ht="27.6" x14ac:dyDescent="0.3">
      <c r="A53" s="107" t="s">
        <v>204</v>
      </c>
      <c r="B53" s="126">
        <v>106</v>
      </c>
      <c r="C53" s="126">
        <v>100.9</v>
      </c>
      <c r="D53" s="126">
        <v>115.4</v>
      </c>
      <c r="E53" s="126">
        <v>109.1</v>
      </c>
      <c r="F53" s="126">
        <v>108.3</v>
      </c>
      <c r="G53" s="126">
        <v>114.2</v>
      </c>
      <c r="H53" s="126">
        <v>117.9</v>
      </c>
      <c r="I53" s="127">
        <v>120.6</v>
      </c>
      <c r="J53" s="126">
        <v>116.9</v>
      </c>
      <c r="K53" s="127">
        <v>104.5</v>
      </c>
      <c r="L53" s="129">
        <v>105.3</v>
      </c>
      <c r="M53" s="127">
        <v>119.4</v>
      </c>
      <c r="N53" s="127" t="s">
        <v>308</v>
      </c>
      <c r="O53" s="141">
        <v>108.2</v>
      </c>
      <c r="P53" s="127">
        <v>113.1</v>
      </c>
      <c r="Q53" s="127">
        <v>127.3</v>
      </c>
      <c r="R53" s="127">
        <v>96.2</v>
      </c>
      <c r="S53" s="127">
        <v>110.2</v>
      </c>
      <c r="T53" s="129">
        <v>103.1</v>
      </c>
      <c r="U53" s="129">
        <v>97.2</v>
      </c>
      <c r="V53" s="129">
        <v>104.2</v>
      </c>
      <c r="W53" s="129">
        <v>101.4</v>
      </c>
      <c r="X53" s="129">
        <v>104.2</v>
      </c>
      <c r="Y53" s="129">
        <v>113</v>
      </c>
      <c r="Z53" s="129">
        <v>101.9</v>
      </c>
      <c r="AA53" s="127" t="s">
        <v>308</v>
      </c>
      <c r="AB53" s="129">
        <v>109</v>
      </c>
      <c r="AC53" s="129">
        <v>105.5</v>
      </c>
      <c r="AD53" s="129">
        <v>100.8</v>
      </c>
      <c r="AE53" s="129">
        <v>114.5</v>
      </c>
      <c r="AF53" s="129">
        <v>108.1</v>
      </c>
      <c r="AG53" s="129">
        <v>111.1</v>
      </c>
      <c r="AH53" s="129">
        <v>107.9</v>
      </c>
      <c r="AI53" s="129">
        <v>109.6</v>
      </c>
      <c r="AJ53" s="129">
        <v>102.2</v>
      </c>
      <c r="AK53" s="127">
        <v>105.7</v>
      </c>
      <c r="AL53" s="127">
        <v>105.5</v>
      </c>
      <c r="AM53" s="127">
        <v>99.4</v>
      </c>
      <c r="AN53" s="127" t="s">
        <v>308</v>
      </c>
      <c r="AO53" s="127">
        <v>101.4</v>
      </c>
      <c r="AP53" s="127">
        <v>107.9</v>
      </c>
      <c r="AQ53" s="127">
        <v>99</v>
      </c>
      <c r="AR53" s="127">
        <v>105.8</v>
      </c>
      <c r="AS53" s="127">
        <v>107.1</v>
      </c>
      <c r="AT53" s="127">
        <v>99.4</v>
      </c>
      <c r="AU53" s="127">
        <v>108.5</v>
      </c>
      <c r="AV53" s="127">
        <v>100.4</v>
      </c>
      <c r="AW53" s="127">
        <v>104.3</v>
      </c>
      <c r="AX53" s="130">
        <v>104.7</v>
      </c>
      <c r="AY53" s="115">
        <v>101.9</v>
      </c>
      <c r="AZ53" s="115">
        <v>105.8</v>
      </c>
      <c r="BA53" s="127" t="s">
        <v>308</v>
      </c>
      <c r="BB53" s="126">
        <v>111.3</v>
      </c>
      <c r="BC53" s="115">
        <v>102.3</v>
      </c>
      <c r="BD53" s="127">
        <v>105.2</v>
      </c>
      <c r="BE53" s="127">
        <v>113.9</v>
      </c>
      <c r="BF53" s="115">
        <v>113.9</v>
      </c>
      <c r="BG53" s="126">
        <v>115</v>
      </c>
      <c r="BH53" s="115">
        <v>113.9</v>
      </c>
      <c r="BI53" s="115">
        <v>113.6</v>
      </c>
      <c r="BJ53" s="126">
        <v>111</v>
      </c>
      <c r="BK53" s="115">
        <v>113.3</v>
      </c>
      <c r="BL53" s="115">
        <v>115.3</v>
      </c>
      <c r="BM53" s="115">
        <v>115.9</v>
      </c>
      <c r="BN53" s="127" t="s">
        <v>308</v>
      </c>
      <c r="BO53" s="115">
        <v>115.8</v>
      </c>
      <c r="BP53" s="128">
        <v>96.4</v>
      </c>
      <c r="BQ53" s="126">
        <v>100.3</v>
      </c>
      <c r="BR53" s="142">
        <v>95.6</v>
      </c>
      <c r="BS53" s="127" t="s">
        <v>308</v>
      </c>
      <c r="BT53" s="126">
        <v>96.1</v>
      </c>
      <c r="BU53" s="132">
        <v>100.5</v>
      </c>
      <c r="BV53" s="133">
        <v>98.2</v>
      </c>
      <c r="BW53" s="132">
        <v>104.5</v>
      </c>
      <c r="BX53" s="127" t="s">
        <v>308</v>
      </c>
      <c r="BY53" s="132">
        <v>101.3</v>
      </c>
      <c r="BZ53" s="132">
        <v>99.6</v>
      </c>
      <c r="CA53" s="132">
        <v>98.6</v>
      </c>
      <c r="CB53" s="115">
        <v>98.9</v>
      </c>
      <c r="CC53" s="127" t="s">
        <v>308</v>
      </c>
      <c r="CD53" s="132">
        <v>106</v>
      </c>
      <c r="CE53" s="132">
        <v>106.5</v>
      </c>
      <c r="CF53" s="132">
        <v>106.3</v>
      </c>
      <c r="CG53" s="115">
        <v>102.4</v>
      </c>
    </row>
    <row r="54" spans="1:85" s="63" customFormat="1" ht="13.8" x14ac:dyDescent="0.3">
      <c r="A54" s="108" t="s">
        <v>205</v>
      </c>
      <c r="B54" s="126">
        <v>108.8</v>
      </c>
      <c r="C54" s="126">
        <v>102.6</v>
      </c>
      <c r="D54" s="126">
        <v>103.6</v>
      </c>
      <c r="E54" s="126">
        <v>108.2</v>
      </c>
      <c r="F54" s="126">
        <v>106.5</v>
      </c>
      <c r="G54" s="126">
        <v>104.2</v>
      </c>
      <c r="H54" s="126">
        <v>106.7</v>
      </c>
      <c r="I54" s="127">
        <v>110.9</v>
      </c>
      <c r="J54" s="126">
        <v>108.1</v>
      </c>
      <c r="K54" s="127">
        <v>108.1</v>
      </c>
      <c r="L54" s="129">
        <v>106.4</v>
      </c>
      <c r="M54" s="127">
        <v>104.7</v>
      </c>
      <c r="N54" s="127" t="s">
        <v>308</v>
      </c>
      <c r="O54" s="141">
        <v>98.7</v>
      </c>
      <c r="P54" s="127">
        <v>105.4</v>
      </c>
      <c r="Q54" s="127">
        <v>111.7</v>
      </c>
      <c r="R54" s="127">
        <v>102.6</v>
      </c>
      <c r="S54" s="127">
        <v>104.6</v>
      </c>
      <c r="T54" s="129">
        <v>103.6</v>
      </c>
      <c r="U54" s="129">
        <v>107.1</v>
      </c>
      <c r="V54" s="129">
        <v>102.9</v>
      </c>
      <c r="W54" s="129">
        <v>103.7</v>
      </c>
      <c r="X54" s="129">
        <v>102.5</v>
      </c>
      <c r="Y54" s="129">
        <v>105.3</v>
      </c>
      <c r="Z54" s="129">
        <v>116.4</v>
      </c>
      <c r="AA54" s="127" t="s">
        <v>308</v>
      </c>
      <c r="AB54" s="129">
        <v>108.6</v>
      </c>
      <c r="AC54" s="129">
        <v>114.2</v>
      </c>
      <c r="AD54" s="129">
        <v>102.7</v>
      </c>
      <c r="AE54" s="129">
        <v>108.3</v>
      </c>
      <c r="AF54" s="129">
        <v>114.2</v>
      </c>
      <c r="AG54" s="129">
        <v>112.1</v>
      </c>
      <c r="AH54" s="129">
        <v>120.2</v>
      </c>
      <c r="AI54" s="129">
        <v>113.8</v>
      </c>
      <c r="AJ54" s="129">
        <v>111.7</v>
      </c>
      <c r="AK54" s="127">
        <v>111</v>
      </c>
      <c r="AL54" s="127">
        <v>112.4</v>
      </c>
      <c r="AM54" s="127">
        <v>102.5</v>
      </c>
      <c r="AN54" s="127" t="s">
        <v>308</v>
      </c>
      <c r="AO54" s="127">
        <v>108.2</v>
      </c>
      <c r="AP54" s="127">
        <v>101.2</v>
      </c>
      <c r="AQ54" s="127">
        <v>107</v>
      </c>
      <c r="AR54" s="127">
        <v>106.7</v>
      </c>
      <c r="AS54" s="127">
        <v>101.4</v>
      </c>
      <c r="AT54" s="127">
        <v>101.6</v>
      </c>
      <c r="AU54" s="127">
        <v>95.5</v>
      </c>
      <c r="AV54" s="127">
        <v>101.2</v>
      </c>
      <c r="AW54" s="127">
        <v>101.5</v>
      </c>
      <c r="AX54" s="130">
        <v>101.9</v>
      </c>
      <c r="AY54" s="115">
        <v>99.9</v>
      </c>
      <c r="AZ54" s="143" t="s">
        <v>311</v>
      </c>
      <c r="BA54" s="127" t="s">
        <v>308</v>
      </c>
      <c r="BB54" s="126">
        <v>100.6</v>
      </c>
      <c r="BC54" s="115">
        <v>100.4</v>
      </c>
      <c r="BD54" s="127">
        <v>104.5</v>
      </c>
      <c r="BE54" s="127">
        <v>101.8</v>
      </c>
      <c r="BF54" s="115">
        <v>106.8</v>
      </c>
      <c r="BG54" s="115">
        <v>107.9</v>
      </c>
      <c r="BH54" s="115">
        <v>104.8</v>
      </c>
      <c r="BI54" s="115">
        <v>105.1</v>
      </c>
      <c r="BJ54" s="126">
        <v>104.3</v>
      </c>
      <c r="BK54" s="115">
        <v>105.6</v>
      </c>
      <c r="BL54" s="115">
        <v>105.5</v>
      </c>
      <c r="BM54" s="115">
        <v>108.8</v>
      </c>
      <c r="BN54" s="127" t="s">
        <v>308</v>
      </c>
      <c r="BO54" s="115">
        <v>103.8</v>
      </c>
      <c r="BP54" s="128">
        <v>98</v>
      </c>
      <c r="BQ54" s="126">
        <v>100</v>
      </c>
      <c r="BR54" s="142">
        <v>93.8</v>
      </c>
      <c r="BS54" s="127" t="s">
        <v>308</v>
      </c>
      <c r="BT54" s="126">
        <v>96</v>
      </c>
      <c r="BU54" s="132">
        <v>97.1</v>
      </c>
      <c r="BV54" s="133">
        <v>93.8</v>
      </c>
      <c r="BW54" s="132">
        <v>104.1</v>
      </c>
      <c r="BX54" s="127" t="s">
        <v>308</v>
      </c>
      <c r="BY54" s="132">
        <v>102.1</v>
      </c>
      <c r="BZ54" s="132">
        <v>100.6</v>
      </c>
      <c r="CA54" s="132">
        <v>100.6</v>
      </c>
      <c r="CB54" s="126">
        <v>101</v>
      </c>
      <c r="CC54" s="127" t="s">
        <v>308</v>
      </c>
      <c r="CD54" s="132">
        <v>104.9</v>
      </c>
      <c r="CE54" s="132">
        <v>104.6</v>
      </c>
      <c r="CF54" s="132">
        <v>105</v>
      </c>
      <c r="CG54" s="126">
        <v>106</v>
      </c>
    </row>
    <row r="55" spans="1:85" s="63" customFormat="1" ht="27.6" x14ac:dyDescent="0.3">
      <c r="A55" s="107" t="s">
        <v>303</v>
      </c>
      <c r="B55" s="126">
        <v>100</v>
      </c>
      <c r="C55" s="126">
        <v>102.1</v>
      </c>
      <c r="D55" s="126">
        <v>101.4</v>
      </c>
      <c r="E55" s="126">
        <v>103.2</v>
      </c>
      <c r="F55" s="126">
        <v>104.1</v>
      </c>
      <c r="G55" s="126">
        <v>102.3</v>
      </c>
      <c r="H55" s="126">
        <v>106.4</v>
      </c>
      <c r="I55" s="127">
        <v>103.8</v>
      </c>
      <c r="J55" s="126">
        <v>102.7</v>
      </c>
      <c r="K55" s="127">
        <v>102.5</v>
      </c>
      <c r="L55" s="129">
        <v>103.3</v>
      </c>
      <c r="M55" s="127">
        <v>105.1</v>
      </c>
      <c r="N55" s="127" t="s">
        <v>308</v>
      </c>
      <c r="O55" s="141">
        <v>101.9</v>
      </c>
      <c r="P55" s="127">
        <v>102.5</v>
      </c>
      <c r="Q55" s="127">
        <v>107.6</v>
      </c>
      <c r="R55" s="127">
        <v>106.5</v>
      </c>
      <c r="S55" s="127">
        <v>103.5</v>
      </c>
      <c r="T55" s="129">
        <v>104.3</v>
      </c>
      <c r="U55" s="129">
        <v>101.2</v>
      </c>
      <c r="V55" s="129">
        <v>103.2</v>
      </c>
      <c r="W55" s="129">
        <v>105.7</v>
      </c>
      <c r="X55" s="129">
        <v>108</v>
      </c>
      <c r="Y55" s="129">
        <v>102.2</v>
      </c>
      <c r="Z55" s="129">
        <v>112.4</v>
      </c>
      <c r="AA55" s="127" t="s">
        <v>308</v>
      </c>
      <c r="AB55" s="129">
        <v>109.9</v>
      </c>
      <c r="AC55" s="129">
        <v>106.1</v>
      </c>
      <c r="AD55" s="129">
        <v>109</v>
      </c>
      <c r="AE55" s="129">
        <v>105</v>
      </c>
      <c r="AF55" s="129">
        <v>110.4</v>
      </c>
      <c r="AG55" s="129">
        <v>107.2</v>
      </c>
      <c r="AH55" s="129">
        <v>113.4</v>
      </c>
      <c r="AI55" s="129">
        <v>111.9</v>
      </c>
      <c r="AJ55" s="129">
        <v>111.2</v>
      </c>
      <c r="AK55" s="127">
        <v>107.1</v>
      </c>
      <c r="AL55" s="127">
        <v>111.9</v>
      </c>
      <c r="AM55" s="127">
        <v>103.1</v>
      </c>
      <c r="AN55" s="127" t="s">
        <v>308</v>
      </c>
      <c r="AO55" s="127">
        <v>102.7</v>
      </c>
      <c r="AP55" s="127">
        <v>106.5</v>
      </c>
      <c r="AQ55" s="127">
        <v>103.8</v>
      </c>
      <c r="AR55" s="127">
        <v>105.4</v>
      </c>
      <c r="AS55" s="127">
        <v>109.5</v>
      </c>
      <c r="AT55" s="127">
        <v>107.9</v>
      </c>
      <c r="AU55" s="127">
        <v>107.6</v>
      </c>
      <c r="AV55" s="127">
        <v>104.4</v>
      </c>
      <c r="AW55" s="127">
        <v>106</v>
      </c>
      <c r="AX55" s="130">
        <v>106.5</v>
      </c>
      <c r="AY55" s="115">
        <v>105.2</v>
      </c>
      <c r="AZ55" s="115">
        <v>103.2</v>
      </c>
      <c r="BA55" s="127" t="s">
        <v>308</v>
      </c>
      <c r="BB55" s="126">
        <v>112.2</v>
      </c>
      <c r="BC55" s="115">
        <v>105.6</v>
      </c>
      <c r="BD55" s="127">
        <v>104</v>
      </c>
      <c r="BE55" s="127">
        <v>106.1</v>
      </c>
      <c r="BF55" s="115">
        <v>105.6</v>
      </c>
      <c r="BG55" s="115">
        <v>109.7</v>
      </c>
      <c r="BH55" s="115">
        <v>105.7</v>
      </c>
      <c r="BI55" s="115">
        <v>107.1</v>
      </c>
      <c r="BJ55" s="126">
        <v>106.5</v>
      </c>
      <c r="BK55" s="115">
        <v>102.3</v>
      </c>
      <c r="BL55" s="115">
        <v>106.6</v>
      </c>
      <c r="BM55" s="115">
        <v>110.9</v>
      </c>
      <c r="BN55" s="127" t="s">
        <v>308</v>
      </c>
      <c r="BO55" s="115">
        <v>106.2</v>
      </c>
      <c r="BP55" s="128">
        <v>105.1</v>
      </c>
      <c r="BQ55" s="126">
        <v>94.6</v>
      </c>
      <c r="BR55" s="142">
        <v>92.2</v>
      </c>
      <c r="BS55" s="127" t="s">
        <v>308</v>
      </c>
      <c r="BT55" s="126">
        <v>90.4</v>
      </c>
      <c r="BU55" s="132">
        <v>88.1</v>
      </c>
      <c r="BV55" s="133">
        <v>97.8</v>
      </c>
      <c r="BW55" s="132">
        <v>106.3</v>
      </c>
      <c r="BX55" s="127" t="s">
        <v>308</v>
      </c>
      <c r="BY55" s="132">
        <v>101.5</v>
      </c>
      <c r="BZ55" s="132">
        <v>98.4</v>
      </c>
      <c r="CA55" s="132">
        <v>98.3</v>
      </c>
      <c r="CB55" s="115">
        <v>96.5</v>
      </c>
      <c r="CC55" s="127" t="s">
        <v>308</v>
      </c>
      <c r="CD55" s="132">
        <v>100.6</v>
      </c>
      <c r="CE55" s="132">
        <v>102</v>
      </c>
      <c r="CF55" s="132">
        <v>101.9</v>
      </c>
      <c r="CG55" s="115">
        <v>102.8</v>
      </c>
    </row>
    <row r="56" spans="1:85" s="63" customFormat="1" ht="12" customHeight="1" x14ac:dyDescent="0.3">
      <c r="A56" s="107" t="s">
        <v>206</v>
      </c>
      <c r="B56" s="126">
        <v>103.9</v>
      </c>
      <c r="C56" s="126">
        <v>107.1</v>
      </c>
      <c r="D56" s="126">
        <v>108.4</v>
      </c>
      <c r="E56" s="126">
        <v>107.6</v>
      </c>
      <c r="F56" s="126">
        <v>108.2</v>
      </c>
      <c r="G56" s="126">
        <v>103.8</v>
      </c>
      <c r="H56" s="126">
        <v>106.1</v>
      </c>
      <c r="I56" s="127">
        <v>106.6</v>
      </c>
      <c r="J56" s="126">
        <v>104.6</v>
      </c>
      <c r="K56" s="127">
        <v>102.6</v>
      </c>
      <c r="L56" s="129">
        <v>100.5</v>
      </c>
      <c r="M56" s="127">
        <v>103.1</v>
      </c>
      <c r="N56" s="127" t="s">
        <v>308</v>
      </c>
      <c r="O56" s="141">
        <v>100.7</v>
      </c>
      <c r="P56" s="127">
        <v>100</v>
      </c>
      <c r="Q56" s="127">
        <v>99.2</v>
      </c>
      <c r="R56" s="127">
        <v>98.1</v>
      </c>
      <c r="S56" s="127">
        <v>95.4</v>
      </c>
      <c r="T56" s="129">
        <v>99.2</v>
      </c>
      <c r="U56" s="129">
        <v>96.8</v>
      </c>
      <c r="V56" s="129">
        <v>97.9</v>
      </c>
      <c r="W56" s="129">
        <v>101.5</v>
      </c>
      <c r="X56" s="129">
        <v>103.4</v>
      </c>
      <c r="Y56" s="129">
        <v>100.9</v>
      </c>
      <c r="Z56" s="129">
        <v>104.3</v>
      </c>
      <c r="AA56" s="127" t="s">
        <v>308</v>
      </c>
      <c r="AB56" s="129">
        <v>112</v>
      </c>
      <c r="AC56" s="129">
        <v>109.2</v>
      </c>
      <c r="AD56" s="129">
        <v>109.3</v>
      </c>
      <c r="AE56" s="129">
        <v>111.6</v>
      </c>
      <c r="AF56" s="129">
        <v>115.4</v>
      </c>
      <c r="AG56" s="129">
        <v>113.9</v>
      </c>
      <c r="AH56" s="129">
        <v>115.8</v>
      </c>
      <c r="AI56" s="129">
        <v>114.3</v>
      </c>
      <c r="AJ56" s="129">
        <v>107.6</v>
      </c>
      <c r="AK56" s="127">
        <v>106.3</v>
      </c>
      <c r="AL56" s="127">
        <v>110.3</v>
      </c>
      <c r="AM56" s="127">
        <v>105.5</v>
      </c>
      <c r="AN56" s="127" t="s">
        <v>308</v>
      </c>
      <c r="AO56" s="127">
        <v>102</v>
      </c>
      <c r="AP56" s="127">
        <v>104.7</v>
      </c>
      <c r="AQ56" s="127">
        <v>107.4</v>
      </c>
      <c r="AR56" s="127">
        <v>106.1</v>
      </c>
      <c r="AS56" s="127">
        <v>105.7</v>
      </c>
      <c r="AT56" s="127">
        <v>104.4</v>
      </c>
      <c r="AU56" s="127">
        <v>105.4</v>
      </c>
      <c r="AV56" s="127">
        <v>104.5</v>
      </c>
      <c r="AW56" s="127">
        <v>105.6</v>
      </c>
      <c r="AX56" s="130">
        <v>105.2</v>
      </c>
      <c r="AY56" s="115">
        <v>107.4</v>
      </c>
      <c r="AZ56" s="115">
        <v>105.7</v>
      </c>
      <c r="BA56" s="127" t="s">
        <v>308</v>
      </c>
      <c r="BB56" s="126">
        <v>110</v>
      </c>
      <c r="BC56" s="115">
        <v>104.9</v>
      </c>
      <c r="BD56" s="127">
        <v>107.6</v>
      </c>
      <c r="BE56" s="127">
        <v>104.9</v>
      </c>
      <c r="BF56" s="115">
        <v>106.3</v>
      </c>
      <c r="BG56" s="115">
        <v>107.9</v>
      </c>
      <c r="BH56" s="115">
        <v>104.4</v>
      </c>
      <c r="BI56" s="115">
        <v>107.9</v>
      </c>
      <c r="BJ56" s="126">
        <v>106.8</v>
      </c>
      <c r="BK56" s="115">
        <v>107.8</v>
      </c>
      <c r="BL56" s="115">
        <v>106.9</v>
      </c>
      <c r="BM56" s="115">
        <v>112.3</v>
      </c>
      <c r="BN56" s="127" t="s">
        <v>308</v>
      </c>
      <c r="BO56" s="115">
        <v>102.4</v>
      </c>
      <c r="BP56" s="128">
        <v>99.4</v>
      </c>
      <c r="BQ56" s="126">
        <v>100.7</v>
      </c>
      <c r="BR56" s="142">
        <v>92.1</v>
      </c>
      <c r="BS56" s="127" t="s">
        <v>308</v>
      </c>
      <c r="BT56" s="126">
        <v>94.5</v>
      </c>
      <c r="BU56" s="132">
        <v>94.8</v>
      </c>
      <c r="BV56" s="133">
        <v>94.1</v>
      </c>
      <c r="BW56" s="132">
        <v>105.9</v>
      </c>
      <c r="BX56" s="127" t="s">
        <v>308</v>
      </c>
      <c r="BY56" s="132">
        <v>99.3</v>
      </c>
      <c r="BZ56" s="132">
        <v>103</v>
      </c>
      <c r="CA56" s="132">
        <v>100.8</v>
      </c>
      <c r="CB56" s="115">
        <v>101.8</v>
      </c>
      <c r="CC56" s="127" t="s">
        <v>308</v>
      </c>
      <c r="CD56" s="132">
        <v>103.5</v>
      </c>
      <c r="CE56" s="132">
        <v>101.4</v>
      </c>
      <c r="CF56" s="132">
        <v>106.3</v>
      </c>
      <c r="CG56" s="115">
        <v>105.8</v>
      </c>
    </row>
    <row r="57" spans="1:85" s="63" customFormat="1" ht="13.8" x14ac:dyDescent="0.3">
      <c r="A57" s="93" t="s">
        <v>207</v>
      </c>
      <c r="B57" s="126">
        <v>108.2</v>
      </c>
      <c r="C57" s="126">
        <v>107.6</v>
      </c>
      <c r="D57" s="126">
        <v>106.5</v>
      </c>
      <c r="E57" s="126">
        <v>106.5</v>
      </c>
      <c r="F57" s="126">
        <v>109</v>
      </c>
      <c r="G57" s="126">
        <v>108.9</v>
      </c>
      <c r="H57" s="126">
        <v>108.3</v>
      </c>
      <c r="I57" s="127">
        <v>109.3</v>
      </c>
      <c r="J57" s="126">
        <v>105.8</v>
      </c>
      <c r="K57" s="127">
        <v>106.4</v>
      </c>
      <c r="L57" s="129">
        <v>102.1</v>
      </c>
      <c r="M57" s="127">
        <v>105.2</v>
      </c>
      <c r="N57" s="127" t="s">
        <v>308</v>
      </c>
      <c r="O57" s="141">
        <v>106</v>
      </c>
      <c r="P57" s="127">
        <v>103.4</v>
      </c>
      <c r="Q57" s="127">
        <v>101.6</v>
      </c>
      <c r="R57" s="127">
        <v>102.5</v>
      </c>
      <c r="S57" s="127">
        <v>101</v>
      </c>
      <c r="T57" s="129">
        <v>96.6</v>
      </c>
      <c r="U57" s="129">
        <v>93</v>
      </c>
      <c r="V57" s="129">
        <v>94.4</v>
      </c>
      <c r="W57" s="129">
        <v>93.7</v>
      </c>
      <c r="X57" s="129">
        <v>93.3</v>
      </c>
      <c r="Y57" s="129">
        <v>95.1</v>
      </c>
      <c r="Z57" s="129">
        <v>96.8</v>
      </c>
      <c r="AA57" s="127" t="s">
        <v>308</v>
      </c>
      <c r="AB57" s="129">
        <v>91.4</v>
      </c>
      <c r="AC57" s="129">
        <v>96</v>
      </c>
      <c r="AD57" s="129">
        <v>94.4</v>
      </c>
      <c r="AE57" s="129">
        <v>93.4</v>
      </c>
      <c r="AF57" s="129">
        <v>93.1</v>
      </c>
      <c r="AG57" s="129">
        <v>97.4</v>
      </c>
      <c r="AH57" s="129">
        <v>101.3</v>
      </c>
      <c r="AI57" s="129">
        <v>101.6</v>
      </c>
      <c r="AJ57" s="129">
        <v>101.2</v>
      </c>
      <c r="AK57" s="127">
        <v>98.4</v>
      </c>
      <c r="AL57" s="127">
        <v>98</v>
      </c>
      <c r="AM57" s="127">
        <v>96.3</v>
      </c>
      <c r="AN57" s="127" t="s">
        <v>308</v>
      </c>
      <c r="AO57" s="127">
        <v>95.7</v>
      </c>
      <c r="AP57" s="127">
        <v>94.5</v>
      </c>
      <c r="AQ57" s="127">
        <v>95.4</v>
      </c>
      <c r="AR57" s="127">
        <v>97.3</v>
      </c>
      <c r="AS57" s="127">
        <v>98</v>
      </c>
      <c r="AT57" s="127">
        <v>101.8</v>
      </c>
      <c r="AU57" s="127">
        <v>100.8</v>
      </c>
      <c r="AV57" s="127">
        <v>100</v>
      </c>
      <c r="AW57" s="127">
        <v>101.6</v>
      </c>
      <c r="AX57" s="130">
        <v>104.7</v>
      </c>
      <c r="AY57" s="115">
        <v>102.2</v>
      </c>
      <c r="AZ57" s="115">
        <v>104.2</v>
      </c>
      <c r="BA57" s="127" t="s">
        <v>308</v>
      </c>
      <c r="BB57" s="126">
        <v>110.2</v>
      </c>
      <c r="BC57" s="115">
        <v>105.6</v>
      </c>
      <c r="BD57" s="127">
        <v>109</v>
      </c>
      <c r="BE57" s="127">
        <v>114</v>
      </c>
      <c r="BF57" s="115">
        <v>116.1</v>
      </c>
      <c r="BG57" s="115">
        <v>110.4</v>
      </c>
      <c r="BH57" s="115">
        <v>114.3</v>
      </c>
      <c r="BI57" s="115">
        <v>109.9</v>
      </c>
      <c r="BJ57" s="126">
        <v>109.2</v>
      </c>
      <c r="BK57" s="115">
        <v>109.9</v>
      </c>
      <c r="BL57" s="115">
        <v>111.8</v>
      </c>
      <c r="BM57" s="115">
        <v>109.6</v>
      </c>
      <c r="BN57" s="127" t="s">
        <v>308</v>
      </c>
      <c r="BO57" s="115">
        <v>101.8</v>
      </c>
      <c r="BP57" s="128">
        <v>98</v>
      </c>
      <c r="BQ57" s="126">
        <v>103</v>
      </c>
      <c r="BR57" s="142">
        <v>98.1</v>
      </c>
      <c r="BS57" s="127" t="s">
        <v>308</v>
      </c>
      <c r="BT57" s="126">
        <v>102</v>
      </c>
      <c r="BU57" s="132">
        <v>102</v>
      </c>
      <c r="BV57" s="133">
        <v>97.6</v>
      </c>
      <c r="BW57" s="132">
        <v>99.9</v>
      </c>
      <c r="BX57" s="127" t="s">
        <v>308</v>
      </c>
      <c r="BY57" s="132">
        <v>100.6</v>
      </c>
      <c r="BZ57" s="132">
        <v>98.8</v>
      </c>
      <c r="CA57" s="132">
        <v>102.7</v>
      </c>
      <c r="CB57" s="115">
        <v>107.8</v>
      </c>
      <c r="CC57" s="127" t="s">
        <v>308</v>
      </c>
      <c r="CD57" s="132">
        <v>110.4</v>
      </c>
      <c r="CE57" s="132">
        <v>108.4</v>
      </c>
      <c r="CF57" s="132">
        <v>105</v>
      </c>
      <c r="CG57" s="115">
        <v>99.1</v>
      </c>
    </row>
    <row r="58" spans="1:85" s="63" customFormat="1" ht="27.6" x14ac:dyDescent="0.3">
      <c r="A58" s="109" t="s">
        <v>208</v>
      </c>
      <c r="B58" s="126">
        <v>103.3</v>
      </c>
      <c r="C58" s="126">
        <v>101</v>
      </c>
      <c r="D58" s="126">
        <v>107</v>
      </c>
      <c r="E58" s="126">
        <v>106.6</v>
      </c>
      <c r="F58" s="126">
        <v>107.4</v>
      </c>
      <c r="G58" s="126">
        <v>106.6</v>
      </c>
      <c r="H58" s="126">
        <v>107.2</v>
      </c>
      <c r="I58" s="127">
        <v>106.4</v>
      </c>
      <c r="J58" s="126">
        <v>104.5</v>
      </c>
      <c r="K58" s="127">
        <v>103.7</v>
      </c>
      <c r="L58" s="129">
        <v>103</v>
      </c>
      <c r="M58" s="127">
        <v>106.2</v>
      </c>
      <c r="N58" s="127" t="s">
        <v>308</v>
      </c>
      <c r="O58" s="141">
        <v>106.7</v>
      </c>
      <c r="P58" s="127">
        <v>108.1</v>
      </c>
      <c r="Q58" s="127">
        <v>105.9</v>
      </c>
      <c r="R58" s="127">
        <v>104</v>
      </c>
      <c r="S58" s="127">
        <v>105.3</v>
      </c>
      <c r="T58" s="129">
        <v>103.8</v>
      </c>
      <c r="U58" s="129">
        <v>104.6</v>
      </c>
      <c r="V58" s="129">
        <v>102.9</v>
      </c>
      <c r="W58" s="129">
        <v>103.8</v>
      </c>
      <c r="X58" s="129">
        <v>105.9</v>
      </c>
      <c r="Y58" s="129">
        <v>105.3</v>
      </c>
      <c r="Z58" s="129">
        <v>109.7</v>
      </c>
      <c r="AA58" s="127" t="s">
        <v>308</v>
      </c>
      <c r="AB58" s="129">
        <v>112.1</v>
      </c>
      <c r="AC58" s="129">
        <v>104.7</v>
      </c>
      <c r="AD58" s="129">
        <v>106.9</v>
      </c>
      <c r="AE58" s="129">
        <v>108.3</v>
      </c>
      <c r="AF58" s="129">
        <v>105.3</v>
      </c>
      <c r="AG58" s="129">
        <v>107</v>
      </c>
      <c r="AH58" s="129">
        <v>105.9</v>
      </c>
      <c r="AI58" s="129">
        <v>108</v>
      </c>
      <c r="AJ58" s="129">
        <v>104.8</v>
      </c>
      <c r="AK58" s="127">
        <v>105</v>
      </c>
      <c r="AL58" s="127">
        <v>105.4</v>
      </c>
      <c r="AM58" s="127">
        <v>105.2</v>
      </c>
      <c r="AN58" s="127" t="s">
        <v>308</v>
      </c>
      <c r="AO58" s="127">
        <v>98.5</v>
      </c>
      <c r="AP58" s="127">
        <v>104.7</v>
      </c>
      <c r="AQ58" s="127">
        <v>108.8</v>
      </c>
      <c r="AR58" s="127">
        <v>102.9</v>
      </c>
      <c r="AS58" s="127">
        <v>105.1</v>
      </c>
      <c r="AT58" s="127">
        <v>105.8</v>
      </c>
      <c r="AU58" s="127">
        <v>104.2</v>
      </c>
      <c r="AV58" s="127">
        <v>105.4</v>
      </c>
      <c r="AW58" s="127">
        <v>105.1</v>
      </c>
      <c r="AX58" s="130">
        <v>104</v>
      </c>
      <c r="AY58" s="115">
        <v>108.3</v>
      </c>
      <c r="AZ58" s="115">
        <v>99.4</v>
      </c>
      <c r="BA58" s="127" t="s">
        <v>308</v>
      </c>
      <c r="BB58" s="126">
        <v>104.6</v>
      </c>
      <c r="BC58" s="115">
        <v>107.2</v>
      </c>
      <c r="BD58" s="127">
        <v>98.1</v>
      </c>
      <c r="BE58" s="127">
        <v>105.1</v>
      </c>
      <c r="BF58" s="115">
        <v>105.1</v>
      </c>
      <c r="BG58" s="115">
        <v>105.4</v>
      </c>
      <c r="BH58" s="115">
        <v>105.5</v>
      </c>
      <c r="BI58" s="115">
        <v>101.9</v>
      </c>
      <c r="BJ58" s="126">
        <v>105.2</v>
      </c>
      <c r="BK58" s="115">
        <v>107.8</v>
      </c>
      <c r="BL58" s="115">
        <v>98.9</v>
      </c>
      <c r="BM58" s="115">
        <v>101.3</v>
      </c>
      <c r="BN58" s="127" t="s">
        <v>308</v>
      </c>
      <c r="BO58" s="115">
        <v>102.5</v>
      </c>
      <c r="BP58" s="128">
        <v>102.6</v>
      </c>
      <c r="BQ58" s="126">
        <v>100</v>
      </c>
      <c r="BR58" s="142">
        <v>95.3</v>
      </c>
      <c r="BS58" s="127" t="s">
        <v>308</v>
      </c>
      <c r="BT58" s="126">
        <v>92.4</v>
      </c>
      <c r="BU58" s="132">
        <v>94.1</v>
      </c>
      <c r="BV58" s="133">
        <v>95.7</v>
      </c>
      <c r="BW58" s="132">
        <v>99.9</v>
      </c>
      <c r="BX58" s="127" t="s">
        <v>308</v>
      </c>
      <c r="BY58" s="132">
        <v>100.8</v>
      </c>
      <c r="BZ58" s="132">
        <v>99.5</v>
      </c>
      <c r="CA58" s="132">
        <v>100.2</v>
      </c>
      <c r="CB58" s="115">
        <v>103.2</v>
      </c>
      <c r="CC58" s="127" t="s">
        <v>308</v>
      </c>
      <c r="CD58" s="132">
        <v>104.4</v>
      </c>
      <c r="CE58" s="132">
        <v>103.3</v>
      </c>
      <c r="CF58" s="132">
        <v>105.6</v>
      </c>
      <c r="CG58" s="115">
        <v>103.2</v>
      </c>
    </row>
    <row r="59" spans="1:85" s="63" customFormat="1" ht="13.8" x14ac:dyDescent="0.3">
      <c r="A59" s="93" t="s">
        <v>209</v>
      </c>
      <c r="B59" s="126">
        <v>101.4</v>
      </c>
      <c r="C59" s="126">
        <v>103.6</v>
      </c>
      <c r="D59" s="126">
        <v>104.7</v>
      </c>
      <c r="E59" s="126">
        <v>110.2</v>
      </c>
      <c r="F59" s="126">
        <v>105.4</v>
      </c>
      <c r="G59" s="126">
        <v>103.6</v>
      </c>
      <c r="H59" s="126">
        <v>113.2</v>
      </c>
      <c r="I59" s="127">
        <v>108.1</v>
      </c>
      <c r="J59" s="126">
        <v>109</v>
      </c>
      <c r="K59" s="127">
        <v>106.4</v>
      </c>
      <c r="L59" s="129">
        <v>104.8</v>
      </c>
      <c r="M59" s="127">
        <v>112.8</v>
      </c>
      <c r="N59" s="127" t="s">
        <v>308</v>
      </c>
      <c r="O59" s="141">
        <v>108.6</v>
      </c>
      <c r="P59" s="127">
        <v>105.1</v>
      </c>
      <c r="Q59" s="127">
        <v>107.4</v>
      </c>
      <c r="R59" s="127">
        <v>109.5</v>
      </c>
      <c r="S59" s="127">
        <v>107.6</v>
      </c>
      <c r="T59" s="129">
        <v>105.1</v>
      </c>
      <c r="U59" s="129">
        <v>98.3</v>
      </c>
      <c r="V59" s="129">
        <v>102.6</v>
      </c>
      <c r="W59" s="129">
        <v>100.4</v>
      </c>
      <c r="X59" s="129">
        <v>107.3</v>
      </c>
      <c r="Y59" s="129">
        <v>105.7</v>
      </c>
      <c r="Z59" s="129">
        <v>117.3</v>
      </c>
      <c r="AA59" s="127" t="s">
        <v>308</v>
      </c>
      <c r="AB59" s="129">
        <v>108.4</v>
      </c>
      <c r="AC59" s="129">
        <v>104.4</v>
      </c>
      <c r="AD59" s="129">
        <v>110.5</v>
      </c>
      <c r="AE59" s="129">
        <v>104.3</v>
      </c>
      <c r="AF59" s="129">
        <v>113.4</v>
      </c>
      <c r="AG59" s="129">
        <v>114</v>
      </c>
      <c r="AH59" s="129">
        <v>122.9</v>
      </c>
      <c r="AI59" s="129">
        <v>114.3</v>
      </c>
      <c r="AJ59" s="129">
        <v>113.1</v>
      </c>
      <c r="AK59" s="127">
        <v>108.3</v>
      </c>
      <c r="AL59" s="127">
        <v>110</v>
      </c>
      <c r="AM59" s="127">
        <v>98.6</v>
      </c>
      <c r="AN59" s="127" t="s">
        <v>308</v>
      </c>
      <c r="AO59" s="127">
        <v>109.5</v>
      </c>
      <c r="AP59" s="127">
        <v>100.9</v>
      </c>
      <c r="AQ59" s="127">
        <v>100.7</v>
      </c>
      <c r="AR59" s="127">
        <v>104.5</v>
      </c>
      <c r="AS59" s="127">
        <v>97.9</v>
      </c>
      <c r="AT59" s="127">
        <v>98.2</v>
      </c>
      <c r="AU59" s="127">
        <v>101.9</v>
      </c>
      <c r="AV59" s="127">
        <v>98.1</v>
      </c>
      <c r="AW59" s="127">
        <v>98.4</v>
      </c>
      <c r="AX59" s="130">
        <v>100</v>
      </c>
      <c r="AY59" s="115">
        <v>101.3</v>
      </c>
      <c r="AZ59" s="115">
        <v>123.4</v>
      </c>
      <c r="BA59" s="127" t="s">
        <v>308</v>
      </c>
      <c r="BB59" s="126">
        <v>98</v>
      </c>
      <c r="BC59" s="115">
        <v>113.5</v>
      </c>
      <c r="BD59" s="127">
        <v>104.8</v>
      </c>
      <c r="BE59" s="127">
        <v>106.2</v>
      </c>
      <c r="BF59" s="115">
        <v>111.1</v>
      </c>
      <c r="BG59" s="115">
        <v>114.5</v>
      </c>
      <c r="BH59" s="115">
        <v>104.5</v>
      </c>
      <c r="BI59" s="115">
        <v>110.5</v>
      </c>
      <c r="BJ59" s="126">
        <v>107.2</v>
      </c>
      <c r="BK59" s="115">
        <v>109.4</v>
      </c>
      <c r="BL59" s="115">
        <v>105.6</v>
      </c>
      <c r="BM59" s="115">
        <v>96.1</v>
      </c>
      <c r="BN59" s="127" t="s">
        <v>308</v>
      </c>
      <c r="BO59" s="115">
        <v>102.8</v>
      </c>
      <c r="BP59" s="128">
        <v>97.8</v>
      </c>
      <c r="BQ59" s="126">
        <v>95.5</v>
      </c>
      <c r="BR59" s="142">
        <v>88.1</v>
      </c>
      <c r="BS59" s="127" t="s">
        <v>308</v>
      </c>
      <c r="BT59" s="126">
        <v>90.5</v>
      </c>
      <c r="BU59" s="132">
        <v>93.2</v>
      </c>
      <c r="BV59" s="132">
        <v>92.2</v>
      </c>
      <c r="BW59" s="132">
        <v>102.2</v>
      </c>
      <c r="BX59" s="127" t="s">
        <v>308</v>
      </c>
      <c r="BY59" s="132">
        <v>104.6</v>
      </c>
      <c r="BZ59" s="132">
        <v>98.6</v>
      </c>
      <c r="CA59" s="132">
        <v>101.7</v>
      </c>
      <c r="CB59" s="115">
        <v>95.1</v>
      </c>
      <c r="CC59" s="127" t="s">
        <v>308</v>
      </c>
      <c r="CD59" s="132">
        <v>103.5</v>
      </c>
      <c r="CE59" s="132">
        <v>105.1</v>
      </c>
      <c r="CF59" s="132">
        <v>103.4</v>
      </c>
      <c r="CG59" s="115">
        <v>105.5</v>
      </c>
    </row>
    <row r="60" spans="1:85" s="63" customFormat="1" ht="13.8" x14ac:dyDescent="0.3">
      <c r="A60" s="93" t="s">
        <v>210</v>
      </c>
      <c r="B60" s="126">
        <v>91.7</v>
      </c>
      <c r="C60" s="126">
        <v>92</v>
      </c>
      <c r="D60" s="126">
        <v>97.6</v>
      </c>
      <c r="E60" s="126">
        <v>99.2</v>
      </c>
      <c r="F60" s="126">
        <v>100.4</v>
      </c>
      <c r="G60" s="126">
        <v>103.5</v>
      </c>
      <c r="H60" s="126">
        <v>103.8</v>
      </c>
      <c r="I60" s="127">
        <v>103</v>
      </c>
      <c r="J60" s="126">
        <v>100.1</v>
      </c>
      <c r="K60" s="127">
        <v>100.2</v>
      </c>
      <c r="L60" s="126">
        <v>99.5</v>
      </c>
      <c r="M60" s="127">
        <v>97.1</v>
      </c>
      <c r="N60" s="134" t="s">
        <v>308</v>
      </c>
      <c r="O60" s="141">
        <v>101.6</v>
      </c>
      <c r="P60" s="127">
        <v>102.3</v>
      </c>
      <c r="Q60" s="127">
        <v>106.1</v>
      </c>
      <c r="R60" s="127">
        <v>104.9</v>
      </c>
      <c r="S60" s="127">
        <v>102.8</v>
      </c>
      <c r="T60" s="129">
        <v>99</v>
      </c>
      <c r="U60" s="129">
        <v>98.5</v>
      </c>
      <c r="V60" s="129">
        <v>98.2</v>
      </c>
      <c r="W60" s="129">
        <v>103.2</v>
      </c>
      <c r="X60" s="129">
        <v>100.1</v>
      </c>
      <c r="Y60" s="129">
        <v>102.5</v>
      </c>
      <c r="Z60" s="129">
        <v>104.7</v>
      </c>
      <c r="AA60" s="134" t="s">
        <v>308</v>
      </c>
      <c r="AB60" s="129">
        <v>101.1</v>
      </c>
      <c r="AC60" s="129">
        <v>104.3</v>
      </c>
      <c r="AD60" s="129">
        <v>99.6</v>
      </c>
      <c r="AE60" s="129">
        <v>99.4</v>
      </c>
      <c r="AF60" s="129">
        <v>100.3</v>
      </c>
      <c r="AG60" s="129">
        <v>97.7</v>
      </c>
      <c r="AH60" s="129">
        <v>102.8</v>
      </c>
      <c r="AI60" s="129">
        <v>102.5</v>
      </c>
      <c r="AJ60" s="129">
        <v>98.5</v>
      </c>
      <c r="AK60" s="127">
        <v>99.2</v>
      </c>
      <c r="AL60" s="127">
        <v>100.9</v>
      </c>
      <c r="AM60" s="127">
        <v>103.4</v>
      </c>
      <c r="AN60" s="134" t="s">
        <v>308</v>
      </c>
      <c r="AO60" s="127">
        <v>103</v>
      </c>
      <c r="AP60" s="127">
        <v>98.9</v>
      </c>
      <c r="AQ60" s="127">
        <v>99.7</v>
      </c>
      <c r="AR60" s="127">
        <v>101.4</v>
      </c>
      <c r="AS60" s="127">
        <v>102</v>
      </c>
      <c r="AT60" s="127">
        <v>111.5</v>
      </c>
      <c r="AU60" s="127">
        <v>102</v>
      </c>
      <c r="AV60" s="127">
        <v>104.3</v>
      </c>
      <c r="AW60" s="127">
        <v>103.4</v>
      </c>
      <c r="AX60" s="130">
        <v>106.8</v>
      </c>
      <c r="AY60" s="115">
        <v>104.7</v>
      </c>
      <c r="AZ60" s="115">
        <v>103.9</v>
      </c>
      <c r="BA60" s="134" t="s">
        <v>308</v>
      </c>
      <c r="BB60" s="126">
        <v>103.5</v>
      </c>
      <c r="BC60" s="115">
        <v>105.4</v>
      </c>
      <c r="BD60" s="127">
        <v>106.2</v>
      </c>
      <c r="BE60" s="127">
        <v>106.3</v>
      </c>
      <c r="BF60" s="115">
        <v>108.5</v>
      </c>
      <c r="BG60" s="115">
        <v>100.9</v>
      </c>
      <c r="BH60" s="126">
        <v>109</v>
      </c>
      <c r="BI60" s="126">
        <v>105.6</v>
      </c>
      <c r="BJ60" s="126">
        <v>106</v>
      </c>
      <c r="BK60" s="115">
        <v>106.8</v>
      </c>
      <c r="BL60" s="115">
        <v>106.3</v>
      </c>
      <c r="BM60" s="115">
        <v>105.5</v>
      </c>
      <c r="BN60" s="134" t="s">
        <v>308</v>
      </c>
      <c r="BO60" s="115">
        <v>104.5</v>
      </c>
      <c r="BP60" s="128">
        <v>105.1</v>
      </c>
      <c r="BQ60" s="126">
        <v>103.2</v>
      </c>
      <c r="BR60" s="142">
        <v>100.3</v>
      </c>
      <c r="BS60" s="134" t="s">
        <v>308</v>
      </c>
      <c r="BT60" s="126">
        <v>98</v>
      </c>
      <c r="BU60" s="132">
        <v>98.3</v>
      </c>
      <c r="BV60" s="132">
        <v>93.8</v>
      </c>
      <c r="BW60" s="132">
        <v>98</v>
      </c>
      <c r="BX60" s="134" t="s">
        <v>308</v>
      </c>
      <c r="BY60" s="132">
        <v>98.4</v>
      </c>
      <c r="BZ60" s="132">
        <v>94.3</v>
      </c>
      <c r="CA60" s="132">
        <v>101.2</v>
      </c>
      <c r="CB60" s="115">
        <v>100.2</v>
      </c>
      <c r="CC60" s="134" t="s">
        <v>308</v>
      </c>
      <c r="CD60" s="132">
        <v>104.2</v>
      </c>
      <c r="CE60" s="132">
        <v>104.7</v>
      </c>
      <c r="CF60" s="132">
        <v>103</v>
      </c>
      <c r="CG60" s="115">
        <v>102.3</v>
      </c>
    </row>
    <row r="61" spans="1:85" s="63" customFormat="1" ht="13.8" x14ac:dyDescent="0.3">
      <c r="A61" s="93" t="s">
        <v>211</v>
      </c>
      <c r="B61" s="126">
        <v>97</v>
      </c>
      <c r="C61" s="126">
        <v>99.2</v>
      </c>
      <c r="D61" s="126">
        <v>107.5</v>
      </c>
      <c r="E61" s="126">
        <v>108.3</v>
      </c>
      <c r="F61" s="126">
        <v>97.5</v>
      </c>
      <c r="G61" s="126">
        <v>106.5</v>
      </c>
      <c r="H61" s="126">
        <v>111.7</v>
      </c>
      <c r="I61" s="127">
        <v>94.8</v>
      </c>
      <c r="J61" s="126">
        <v>105.7</v>
      </c>
      <c r="K61" s="127">
        <v>104.9</v>
      </c>
      <c r="L61" s="126">
        <v>97.5</v>
      </c>
      <c r="M61" s="127">
        <v>95.5</v>
      </c>
      <c r="N61" s="127" t="s">
        <v>308</v>
      </c>
      <c r="O61" s="141">
        <v>103.3</v>
      </c>
      <c r="P61" s="127">
        <v>102</v>
      </c>
      <c r="Q61" s="127">
        <v>109.1</v>
      </c>
      <c r="R61" s="127">
        <v>105.8</v>
      </c>
      <c r="S61" s="127">
        <v>104.9</v>
      </c>
      <c r="T61" s="129">
        <v>113.4</v>
      </c>
      <c r="U61" s="129">
        <v>90.9</v>
      </c>
      <c r="V61" s="129">
        <v>105.1</v>
      </c>
      <c r="W61" s="129">
        <v>104</v>
      </c>
      <c r="X61" s="129">
        <v>109</v>
      </c>
      <c r="Y61" s="129">
        <v>105.9</v>
      </c>
      <c r="Z61" s="129">
        <v>123.5</v>
      </c>
      <c r="AA61" s="127" t="s">
        <v>308</v>
      </c>
      <c r="AB61" s="129">
        <v>111.8</v>
      </c>
      <c r="AC61" s="129">
        <v>113.1</v>
      </c>
      <c r="AD61" s="129">
        <v>101.6</v>
      </c>
      <c r="AE61" s="129">
        <v>106</v>
      </c>
      <c r="AF61" s="129">
        <v>111.4</v>
      </c>
      <c r="AG61" s="129">
        <v>112.7</v>
      </c>
      <c r="AH61" s="129">
        <v>108</v>
      </c>
      <c r="AI61" s="129">
        <v>107.4</v>
      </c>
      <c r="AJ61" s="129">
        <v>105.6</v>
      </c>
      <c r="AK61" s="127">
        <v>103.2</v>
      </c>
      <c r="AL61" s="127">
        <v>108.2</v>
      </c>
      <c r="AM61" s="127">
        <v>98.1</v>
      </c>
      <c r="AN61" s="127" t="s">
        <v>308</v>
      </c>
      <c r="AO61" s="127">
        <v>102.6</v>
      </c>
      <c r="AP61" s="127">
        <v>104.6</v>
      </c>
      <c r="AQ61" s="127">
        <v>106.1</v>
      </c>
      <c r="AR61" s="127">
        <v>96.1</v>
      </c>
      <c r="AS61" s="127">
        <v>100.8</v>
      </c>
      <c r="AT61" s="127">
        <v>94.4</v>
      </c>
      <c r="AU61" s="127">
        <v>104.9</v>
      </c>
      <c r="AV61" s="127">
        <v>100.9</v>
      </c>
      <c r="AW61" s="127">
        <v>104.9</v>
      </c>
      <c r="AX61" s="130">
        <v>100.3</v>
      </c>
      <c r="AY61" s="115">
        <v>110.8</v>
      </c>
      <c r="AZ61" s="115">
        <v>103.7</v>
      </c>
      <c r="BA61" s="127" t="s">
        <v>308</v>
      </c>
      <c r="BB61" s="126">
        <v>103.3</v>
      </c>
      <c r="BC61" s="115">
        <v>98.2</v>
      </c>
      <c r="BD61" s="127">
        <v>92.1</v>
      </c>
      <c r="BE61" s="127">
        <v>106</v>
      </c>
      <c r="BF61" s="115">
        <v>112.9</v>
      </c>
      <c r="BG61" s="115">
        <v>119.5</v>
      </c>
      <c r="BH61" s="115">
        <v>102.3</v>
      </c>
      <c r="BI61" s="115">
        <v>99.3</v>
      </c>
      <c r="BJ61" s="126">
        <v>103.4</v>
      </c>
      <c r="BK61" s="115">
        <v>111.1</v>
      </c>
      <c r="BL61" s="115">
        <v>98.1</v>
      </c>
      <c r="BM61" s="115">
        <v>106.6</v>
      </c>
      <c r="BN61" s="127" t="s">
        <v>308</v>
      </c>
      <c r="BO61" s="115">
        <v>106.1</v>
      </c>
      <c r="BP61" s="128">
        <v>100.8</v>
      </c>
      <c r="BQ61" s="126">
        <v>99</v>
      </c>
      <c r="BR61" s="142">
        <v>92.2</v>
      </c>
      <c r="BS61" s="127" t="s">
        <v>308</v>
      </c>
      <c r="BT61" s="126">
        <v>96.8</v>
      </c>
      <c r="BU61" s="132">
        <v>88.5</v>
      </c>
      <c r="BV61" s="132">
        <v>98.3</v>
      </c>
      <c r="BW61" s="132">
        <v>105.7</v>
      </c>
      <c r="BX61" s="127" t="s">
        <v>308</v>
      </c>
      <c r="BY61" s="132">
        <v>100.9</v>
      </c>
      <c r="BZ61" s="132">
        <v>103.3</v>
      </c>
      <c r="CA61" s="132">
        <v>102.7</v>
      </c>
      <c r="CB61" s="115">
        <v>100.9</v>
      </c>
      <c r="CC61" s="127" t="s">
        <v>308</v>
      </c>
      <c r="CD61" s="132">
        <v>102.3</v>
      </c>
      <c r="CE61" s="132">
        <v>101</v>
      </c>
      <c r="CF61" s="132">
        <v>98.4</v>
      </c>
      <c r="CG61" s="115">
        <v>99.7</v>
      </c>
    </row>
    <row r="62" spans="1:85" s="63" customFormat="1" ht="13.8" x14ac:dyDescent="0.3">
      <c r="A62" s="93" t="s">
        <v>212</v>
      </c>
      <c r="B62" s="126">
        <v>98</v>
      </c>
      <c r="C62" s="126">
        <v>95.1</v>
      </c>
      <c r="D62" s="126">
        <v>102.5</v>
      </c>
      <c r="E62" s="126">
        <v>108.3</v>
      </c>
      <c r="F62" s="126">
        <v>104.4</v>
      </c>
      <c r="G62" s="126">
        <v>115.3</v>
      </c>
      <c r="H62" s="126">
        <v>101.3</v>
      </c>
      <c r="I62" s="127">
        <v>105.8</v>
      </c>
      <c r="J62" s="126">
        <v>101.9</v>
      </c>
      <c r="K62" s="127">
        <v>103.1</v>
      </c>
      <c r="L62" s="126">
        <v>110.6</v>
      </c>
      <c r="M62" s="127">
        <v>97.1</v>
      </c>
      <c r="N62" s="127" t="s">
        <v>308</v>
      </c>
      <c r="O62" s="141">
        <v>100.7</v>
      </c>
      <c r="P62" s="127">
        <v>102.1</v>
      </c>
      <c r="Q62" s="127">
        <v>100.8</v>
      </c>
      <c r="R62" s="127">
        <v>108.3</v>
      </c>
      <c r="S62" s="127">
        <v>118.4</v>
      </c>
      <c r="T62" s="129">
        <v>94.3</v>
      </c>
      <c r="U62" s="129">
        <v>101.7</v>
      </c>
      <c r="V62" s="129">
        <v>103.1</v>
      </c>
      <c r="W62" s="129">
        <v>99.6</v>
      </c>
      <c r="X62" s="129">
        <v>99.6</v>
      </c>
      <c r="Y62" s="129">
        <v>101.4</v>
      </c>
      <c r="Z62" s="129">
        <v>110.6</v>
      </c>
      <c r="AA62" s="127" t="s">
        <v>308</v>
      </c>
      <c r="AB62" s="129">
        <v>102.7</v>
      </c>
      <c r="AC62" s="129">
        <v>109.5</v>
      </c>
      <c r="AD62" s="129">
        <v>102.1</v>
      </c>
      <c r="AE62" s="129">
        <v>104.1</v>
      </c>
      <c r="AF62" s="129">
        <v>91.3</v>
      </c>
      <c r="AG62" s="129">
        <v>94.9</v>
      </c>
      <c r="AH62" s="129">
        <v>110.2</v>
      </c>
      <c r="AI62" s="129">
        <v>98.3</v>
      </c>
      <c r="AJ62" s="129">
        <v>98.6</v>
      </c>
      <c r="AK62" s="127">
        <v>100.7</v>
      </c>
      <c r="AL62" s="127">
        <v>96.3</v>
      </c>
      <c r="AM62" s="127">
        <v>105.8</v>
      </c>
      <c r="AN62" s="127" t="s">
        <v>308</v>
      </c>
      <c r="AO62" s="127">
        <v>97</v>
      </c>
      <c r="AP62" s="127">
        <v>98.3</v>
      </c>
      <c r="AQ62" s="127">
        <v>96.1</v>
      </c>
      <c r="AR62" s="127">
        <v>91.2</v>
      </c>
      <c r="AS62" s="127">
        <v>109.4</v>
      </c>
      <c r="AT62" s="127">
        <v>100.5</v>
      </c>
      <c r="AU62" s="127">
        <v>91.1</v>
      </c>
      <c r="AV62" s="127">
        <v>102.1</v>
      </c>
      <c r="AW62" s="127">
        <v>101.2</v>
      </c>
      <c r="AX62" s="130">
        <v>101.8</v>
      </c>
      <c r="AY62" s="115">
        <v>103.8</v>
      </c>
      <c r="AZ62" s="115">
        <v>98.1</v>
      </c>
      <c r="BA62" s="127" t="s">
        <v>308</v>
      </c>
      <c r="BB62" s="126">
        <v>96.1</v>
      </c>
      <c r="BC62" s="115">
        <v>91.6</v>
      </c>
      <c r="BD62" s="127">
        <v>105.7</v>
      </c>
      <c r="BE62" s="127">
        <v>115.1</v>
      </c>
      <c r="BF62" s="115">
        <v>90.8</v>
      </c>
      <c r="BG62" s="115">
        <v>101.3</v>
      </c>
      <c r="BH62" s="115">
        <v>101.8</v>
      </c>
      <c r="BI62" s="115">
        <v>98.1</v>
      </c>
      <c r="BJ62" s="126">
        <v>100.7</v>
      </c>
      <c r="BK62" s="115">
        <v>101.2</v>
      </c>
      <c r="BL62" s="115">
        <v>104.6</v>
      </c>
      <c r="BM62" s="115">
        <v>111.4</v>
      </c>
      <c r="BN62" s="127" t="s">
        <v>308</v>
      </c>
      <c r="BO62" s="115">
        <v>100.8</v>
      </c>
      <c r="BP62" s="128">
        <v>99.9</v>
      </c>
      <c r="BQ62" s="126">
        <v>109.7</v>
      </c>
      <c r="BR62" s="142">
        <v>95</v>
      </c>
      <c r="BS62" s="127" t="s">
        <v>308</v>
      </c>
      <c r="BT62" s="126">
        <v>104.1</v>
      </c>
      <c r="BU62" s="132">
        <v>112.4</v>
      </c>
      <c r="BV62" s="132">
        <v>93.4</v>
      </c>
      <c r="BW62" s="132">
        <v>105.3</v>
      </c>
      <c r="BX62" s="127" t="s">
        <v>308</v>
      </c>
      <c r="BY62" s="132">
        <v>108.1</v>
      </c>
      <c r="BZ62" s="132">
        <v>97.7</v>
      </c>
      <c r="CA62" s="132">
        <v>100</v>
      </c>
      <c r="CB62" s="115">
        <v>94.7</v>
      </c>
      <c r="CC62" s="127" t="s">
        <v>308</v>
      </c>
      <c r="CD62" s="132">
        <v>96.4</v>
      </c>
      <c r="CE62" s="132">
        <v>100.1</v>
      </c>
      <c r="CF62" s="132">
        <v>109.8</v>
      </c>
      <c r="CG62" s="115">
        <v>109.6</v>
      </c>
    </row>
    <row r="63" spans="1:85" s="63" customFormat="1" ht="13.8" x14ac:dyDescent="0.3">
      <c r="A63" s="109" t="s">
        <v>213</v>
      </c>
      <c r="B63" s="126">
        <v>102.2</v>
      </c>
      <c r="C63" s="126">
        <v>102.5</v>
      </c>
      <c r="D63" s="126">
        <v>114.5</v>
      </c>
      <c r="E63" s="126">
        <v>112.6</v>
      </c>
      <c r="F63" s="126">
        <v>106.2</v>
      </c>
      <c r="G63" s="126">
        <v>104.1</v>
      </c>
      <c r="H63" s="126">
        <v>109.7</v>
      </c>
      <c r="I63" s="127">
        <v>106.3</v>
      </c>
      <c r="J63" s="126">
        <v>107.5</v>
      </c>
      <c r="K63" s="127">
        <v>101</v>
      </c>
      <c r="L63" s="126">
        <v>102.2</v>
      </c>
      <c r="M63" s="127">
        <v>108.4</v>
      </c>
      <c r="N63" s="127" t="s">
        <v>308</v>
      </c>
      <c r="O63" s="141">
        <v>108.5</v>
      </c>
      <c r="P63" s="127">
        <v>104.5</v>
      </c>
      <c r="Q63" s="127">
        <v>103.3</v>
      </c>
      <c r="R63" s="127">
        <v>100.4</v>
      </c>
      <c r="S63" s="127">
        <v>100.4</v>
      </c>
      <c r="T63" s="129">
        <v>103.3</v>
      </c>
      <c r="U63" s="129">
        <v>103.8</v>
      </c>
      <c r="V63" s="129">
        <v>110.5</v>
      </c>
      <c r="W63" s="129">
        <v>103.1</v>
      </c>
      <c r="X63" s="129">
        <v>108.3</v>
      </c>
      <c r="Y63" s="129">
        <v>101.2</v>
      </c>
      <c r="Z63" s="129">
        <v>112.1</v>
      </c>
      <c r="AA63" s="127" t="s">
        <v>308</v>
      </c>
      <c r="AB63" s="129">
        <v>109.5</v>
      </c>
      <c r="AC63" s="129">
        <v>113.1</v>
      </c>
      <c r="AD63" s="129">
        <v>106.3</v>
      </c>
      <c r="AE63" s="129">
        <v>113</v>
      </c>
      <c r="AF63" s="129">
        <v>110.2</v>
      </c>
      <c r="AG63" s="129">
        <v>110.6</v>
      </c>
      <c r="AH63" s="129">
        <v>107.5</v>
      </c>
      <c r="AI63" s="129">
        <v>103.1</v>
      </c>
      <c r="AJ63" s="129">
        <v>105</v>
      </c>
      <c r="AK63" s="127">
        <v>109.8</v>
      </c>
      <c r="AL63" s="127">
        <v>114.2</v>
      </c>
      <c r="AM63" s="127">
        <v>104.8</v>
      </c>
      <c r="AN63" s="127" t="s">
        <v>308</v>
      </c>
      <c r="AO63" s="127">
        <v>101.8</v>
      </c>
      <c r="AP63" s="127">
        <v>107.2</v>
      </c>
      <c r="AQ63" s="127">
        <v>104.6</v>
      </c>
      <c r="AR63" s="127">
        <v>105.1</v>
      </c>
      <c r="AS63" s="127">
        <v>106.4</v>
      </c>
      <c r="AT63" s="127">
        <v>102.2</v>
      </c>
      <c r="AU63" s="127">
        <v>111.8</v>
      </c>
      <c r="AV63" s="127">
        <v>105.4</v>
      </c>
      <c r="AW63" s="127">
        <v>105.1</v>
      </c>
      <c r="AX63" s="130">
        <v>102.3</v>
      </c>
      <c r="AY63" s="115">
        <v>104.3</v>
      </c>
      <c r="AZ63" s="115">
        <v>101.6</v>
      </c>
      <c r="BA63" s="127" t="s">
        <v>308</v>
      </c>
      <c r="BB63" s="126">
        <v>99.8</v>
      </c>
      <c r="BC63" s="115">
        <v>94.7</v>
      </c>
      <c r="BD63" s="127">
        <v>101.6</v>
      </c>
      <c r="BE63" s="127">
        <v>97.3</v>
      </c>
      <c r="BF63" s="126">
        <v>100</v>
      </c>
      <c r="BG63" s="126">
        <v>104.7</v>
      </c>
      <c r="BH63" s="115">
        <v>96.7</v>
      </c>
      <c r="BI63" s="115">
        <v>97.6</v>
      </c>
      <c r="BJ63" s="126">
        <v>102</v>
      </c>
      <c r="BK63" s="115">
        <v>102.9</v>
      </c>
      <c r="BL63" s="126">
        <v>104</v>
      </c>
      <c r="BM63" s="126">
        <v>94.8</v>
      </c>
      <c r="BN63" s="127" t="s">
        <v>308</v>
      </c>
      <c r="BO63" s="115">
        <v>103.3</v>
      </c>
      <c r="BP63" s="128">
        <v>99.2</v>
      </c>
      <c r="BQ63" s="126">
        <v>98.5</v>
      </c>
      <c r="BR63" s="142">
        <v>96.9</v>
      </c>
      <c r="BS63" s="127" t="s">
        <v>308</v>
      </c>
      <c r="BT63" s="126">
        <v>101.1</v>
      </c>
      <c r="BU63" s="132">
        <v>101.2</v>
      </c>
      <c r="BV63" s="132">
        <v>96</v>
      </c>
      <c r="BW63" s="132">
        <v>108.7</v>
      </c>
      <c r="BX63" s="127" t="s">
        <v>308</v>
      </c>
      <c r="BY63" s="132">
        <v>102.4</v>
      </c>
      <c r="BZ63" s="132">
        <v>107.4</v>
      </c>
      <c r="CA63" s="132">
        <v>116.1</v>
      </c>
      <c r="CB63" s="115">
        <v>109.9</v>
      </c>
      <c r="CC63" s="127" t="s">
        <v>308</v>
      </c>
      <c r="CD63" s="132">
        <v>104.4</v>
      </c>
      <c r="CE63" s="132">
        <v>94.8</v>
      </c>
      <c r="CF63" s="132">
        <v>98.2</v>
      </c>
      <c r="CG63" s="115">
        <v>98.4</v>
      </c>
    </row>
    <row r="64" spans="1:85" s="63" customFormat="1" ht="13.8" x14ac:dyDescent="0.3">
      <c r="A64" s="109" t="s">
        <v>214</v>
      </c>
      <c r="B64" s="126">
        <v>106.5</v>
      </c>
      <c r="C64" s="126">
        <v>104.9</v>
      </c>
      <c r="D64" s="126">
        <v>102.8</v>
      </c>
      <c r="E64" s="126">
        <v>105.9</v>
      </c>
      <c r="F64" s="126">
        <v>106.3</v>
      </c>
      <c r="G64" s="126">
        <v>107</v>
      </c>
      <c r="H64" s="126">
        <v>107</v>
      </c>
      <c r="I64" s="127">
        <v>106.1</v>
      </c>
      <c r="J64" s="126">
        <v>107.6</v>
      </c>
      <c r="K64" s="127">
        <v>105.9</v>
      </c>
      <c r="L64" s="126">
        <v>101.6</v>
      </c>
      <c r="M64" s="127">
        <v>103</v>
      </c>
      <c r="N64" s="127" t="s">
        <v>308</v>
      </c>
      <c r="O64" s="141">
        <v>109.2</v>
      </c>
      <c r="P64" s="127">
        <v>108.3</v>
      </c>
      <c r="Q64" s="127">
        <v>118.7</v>
      </c>
      <c r="R64" s="127">
        <v>115.4</v>
      </c>
      <c r="S64" s="127">
        <v>112.3</v>
      </c>
      <c r="T64" s="129">
        <v>110.4</v>
      </c>
      <c r="U64" s="129">
        <v>113.5</v>
      </c>
      <c r="V64" s="129">
        <v>114.9</v>
      </c>
      <c r="W64" s="129">
        <v>114.5</v>
      </c>
      <c r="X64" s="129">
        <v>112.7</v>
      </c>
      <c r="Y64" s="129">
        <v>116.4</v>
      </c>
      <c r="Z64" s="129">
        <v>114.4</v>
      </c>
      <c r="AA64" s="127" t="s">
        <v>308</v>
      </c>
      <c r="AB64" s="129">
        <v>113.2</v>
      </c>
      <c r="AC64" s="129">
        <v>116.7</v>
      </c>
      <c r="AD64" s="129">
        <v>107.6</v>
      </c>
      <c r="AE64" s="129">
        <v>110.4</v>
      </c>
      <c r="AF64" s="129">
        <v>110.9</v>
      </c>
      <c r="AG64" s="129">
        <v>112.2</v>
      </c>
      <c r="AH64" s="129">
        <v>105.5</v>
      </c>
      <c r="AI64" s="129">
        <v>105.8</v>
      </c>
      <c r="AJ64" s="129">
        <v>101.2</v>
      </c>
      <c r="AK64" s="127">
        <v>102.9</v>
      </c>
      <c r="AL64" s="127">
        <v>105.3</v>
      </c>
      <c r="AM64" s="127">
        <v>103.4</v>
      </c>
      <c r="AN64" s="127" t="s">
        <v>308</v>
      </c>
      <c r="AO64" s="127">
        <v>105.4</v>
      </c>
      <c r="AP64" s="127">
        <v>99.5</v>
      </c>
      <c r="AQ64" s="127">
        <v>100.3</v>
      </c>
      <c r="AR64" s="127">
        <v>96.5</v>
      </c>
      <c r="AS64" s="127">
        <v>98.4</v>
      </c>
      <c r="AT64" s="127">
        <v>94.6</v>
      </c>
      <c r="AU64" s="127">
        <v>102.2</v>
      </c>
      <c r="AV64" s="127">
        <v>103.3</v>
      </c>
      <c r="AW64" s="127">
        <v>98.8</v>
      </c>
      <c r="AX64" s="130">
        <v>106.2</v>
      </c>
      <c r="AY64" s="115">
        <v>100.7</v>
      </c>
      <c r="AZ64" s="115">
        <v>98.6</v>
      </c>
      <c r="BA64" s="127" t="s">
        <v>308</v>
      </c>
      <c r="BB64" s="115">
        <v>95.7</v>
      </c>
      <c r="BC64" s="115">
        <v>100.4</v>
      </c>
      <c r="BD64" s="127">
        <v>102.7</v>
      </c>
      <c r="BE64" s="127">
        <v>103.4</v>
      </c>
      <c r="BF64" s="115">
        <v>111.6</v>
      </c>
      <c r="BG64" s="126">
        <v>105</v>
      </c>
      <c r="BH64" s="115">
        <v>108.5</v>
      </c>
      <c r="BI64" s="115">
        <v>99.8</v>
      </c>
      <c r="BJ64" s="126">
        <v>104.6</v>
      </c>
      <c r="BK64" s="126">
        <v>104</v>
      </c>
      <c r="BL64" s="126">
        <v>100</v>
      </c>
      <c r="BM64" s="126">
        <v>105</v>
      </c>
      <c r="BN64" s="127" t="s">
        <v>308</v>
      </c>
      <c r="BO64" s="115">
        <v>105.3</v>
      </c>
      <c r="BP64" s="128">
        <v>96.9</v>
      </c>
      <c r="BQ64" s="126">
        <v>101.5</v>
      </c>
      <c r="BR64" s="142">
        <v>103</v>
      </c>
      <c r="BS64" s="127" t="s">
        <v>308</v>
      </c>
      <c r="BT64" s="126">
        <v>108.2</v>
      </c>
      <c r="BU64" s="132">
        <v>112.5</v>
      </c>
      <c r="BV64" s="132">
        <v>112.3</v>
      </c>
      <c r="BW64" s="132">
        <v>97.9</v>
      </c>
      <c r="BX64" s="127" t="s">
        <v>308</v>
      </c>
      <c r="BY64" s="132">
        <v>74</v>
      </c>
      <c r="BZ64" s="132">
        <v>76.400000000000006</v>
      </c>
      <c r="CA64" s="132">
        <v>77.599999999999994</v>
      </c>
      <c r="CB64" s="115">
        <v>86.3</v>
      </c>
      <c r="CC64" s="127" t="s">
        <v>308</v>
      </c>
      <c r="CD64" s="132">
        <v>100.6</v>
      </c>
      <c r="CE64" s="132">
        <v>101.6</v>
      </c>
      <c r="CF64" s="132">
        <v>101</v>
      </c>
      <c r="CG64" s="115">
        <v>104.1</v>
      </c>
    </row>
    <row r="65" spans="1:85" s="63" customFormat="1" ht="27.6" x14ac:dyDescent="0.3">
      <c r="A65" s="109" t="s">
        <v>304</v>
      </c>
      <c r="B65" s="126">
        <v>97.9</v>
      </c>
      <c r="C65" s="126">
        <v>102.3</v>
      </c>
      <c r="D65" s="126">
        <v>107.9</v>
      </c>
      <c r="E65" s="126">
        <v>109.9</v>
      </c>
      <c r="F65" s="126">
        <v>99.9</v>
      </c>
      <c r="G65" s="126">
        <v>104.1</v>
      </c>
      <c r="H65" s="126">
        <v>104.1</v>
      </c>
      <c r="I65" s="127">
        <v>102.4</v>
      </c>
      <c r="J65" s="126">
        <v>97.3</v>
      </c>
      <c r="K65" s="127">
        <v>99.7</v>
      </c>
      <c r="L65" s="126">
        <v>98.7</v>
      </c>
      <c r="M65" s="127">
        <v>97.4</v>
      </c>
      <c r="N65" s="127" t="s">
        <v>308</v>
      </c>
      <c r="O65" s="141">
        <v>97.6</v>
      </c>
      <c r="P65" s="127">
        <v>98.5</v>
      </c>
      <c r="Q65" s="127">
        <v>94.8</v>
      </c>
      <c r="R65" s="127">
        <v>94.5</v>
      </c>
      <c r="S65" s="127">
        <v>98.7</v>
      </c>
      <c r="T65" s="129">
        <v>93.1</v>
      </c>
      <c r="U65" s="129">
        <v>90.7</v>
      </c>
      <c r="V65" s="129">
        <v>92.8</v>
      </c>
      <c r="W65" s="129">
        <v>89.5</v>
      </c>
      <c r="X65" s="129">
        <v>89.1</v>
      </c>
      <c r="Y65" s="129">
        <v>92.3</v>
      </c>
      <c r="Z65" s="129">
        <v>93.1</v>
      </c>
      <c r="AA65" s="127" t="s">
        <v>308</v>
      </c>
      <c r="AB65" s="129">
        <v>93.6</v>
      </c>
      <c r="AC65" s="129">
        <v>89.9</v>
      </c>
      <c r="AD65" s="129">
        <v>92.2</v>
      </c>
      <c r="AE65" s="129">
        <v>93.1</v>
      </c>
      <c r="AF65" s="129">
        <v>92</v>
      </c>
      <c r="AG65" s="129">
        <v>95.3</v>
      </c>
      <c r="AH65" s="129">
        <v>99.7</v>
      </c>
      <c r="AI65" s="129">
        <v>100.7</v>
      </c>
      <c r="AJ65" s="129">
        <v>99.7</v>
      </c>
      <c r="AK65" s="127">
        <v>102.9</v>
      </c>
      <c r="AL65" s="127">
        <v>99.1</v>
      </c>
      <c r="AM65" s="127">
        <v>108.4</v>
      </c>
      <c r="AN65" s="127" t="s">
        <v>308</v>
      </c>
      <c r="AO65" s="127">
        <v>103.4</v>
      </c>
      <c r="AP65" s="127">
        <v>101.6</v>
      </c>
      <c r="AQ65" s="127">
        <v>99.9</v>
      </c>
      <c r="AR65" s="127">
        <v>100.7</v>
      </c>
      <c r="AS65" s="127">
        <v>102.4</v>
      </c>
      <c r="AT65" s="127">
        <v>98.4</v>
      </c>
      <c r="AU65" s="127">
        <v>97.6</v>
      </c>
      <c r="AV65" s="127">
        <v>94.3</v>
      </c>
      <c r="AW65" s="127">
        <v>98.6</v>
      </c>
      <c r="AX65" s="130">
        <v>98.7</v>
      </c>
      <c r="AY65" s="115">
        <v>99.3</v>
      </c>
      <c r="AZ65" s="115">
        <v>96.2</v>
      </c>
      <c r="BA65" s="127" t="s">
        <v>308</v>
      </c>
      <c r="BB65" s="126">
        <v>96.7</v>
      </c>
      <c r="BC65" s="115">
        <v>100.2</v>
      </c>
      <c r="BD65" s="127">
        <v>101.5</v>
      </c>
      <c r="BE65" s="127">
        <v>100.7</v>
      </c>
      <c r="BF65" s="115">
        <v>103.5</v>
      </c>
      <c r="BG65" s="115">
        <v>105.2</v>
      </c>
      <c r="BH65" s="115">
        <v>106.1</v>
      </c>
      <c r="BI65" s="115">
        <v>106.4</v>
      </c>
      <c r="BJ65" s="126">
        <v>105</v>
      </c>
      <c r="BK65" s="115">
        <v>101.6</v>
      </c>
      <c r="BL65" s="115">
        <v>101.7</v>
      </c>
      <c r="BM65" s="115">
        <v>102.8</v>
      </c>
      <c r="BN65" s="127" t="s">
        <v>308</v>
      </c>
      <c r="BO65" s="115">
        <v>87.5</v>
      </c>
      <c r="BP65" s="128">
        <v>84.6</v>
      </c>
      <c r="BQ65" s="126">
        <v>85.2</v>
      </c>
      <c r="BR65" s="142">
        <v>84.8</v>
      </c>
      <c r="BS65" s="127" t="s">
        <v>308</v>
      </c>
      <c r="BT65" s="126">
        <v>96.5</v>
      </c>
      <c r="BU65" s="132">
        <v>100.6</v>
      </c>
      <c r="BV65" s="132">
        <v>95.5</v>
      </c>
      <c r="BW65" s="132">
        <v>95.3</v>
      </c>
      <c r="BX65" s="127" t="s">
        <v>308</v>
      </c>
      <c r="BY65" s="132">
        <v>115.8</v>
      </c>
      <c r="BZ65" s="132">
        <v>114.9</v>
      </c>
      <c r="CA65" s="132">
        <v>124.7</v>
      </c>
      <c r="CB65" s="115">
        <v>132.30000000000001</v>
      </c>
      <c r="CC65" s="127" t="s">
        <v>308</v>
      </c>
      <c r="CD65" s="132">
        <v>121.9</v>
      </c>
      <c r="CE65" s="132">
        <v>115.7</v>
      </c>
      <c r="CF65" s="132">
        <v>116.2</v>
      </c>
      <c r="CG65" s="115">
        <v>116.4</v>
      </c>
    </row>
    <row r="66" spans="1:85" s="63" customFormat="1" ht="27.6" x14ac:dyDescent="0.3">
      <c r="A66" s="109" t="s">
        <v>305</v>
      </c>
      <c r="B66" s="126">
        <v>102</v>
      </c>
      <c r="C66" s="126">
        <v>101.5</v>
      </c>
      <c r="D66" s="126">
        <v>92.2</v>
      </c>
      <c r="E66" s="126">
        <v>109.4</v>
      </c>
      <c r="F66" s="126">
        <v>109.6</v>
      </c>
      <c r="G66" s="126">
        <v>120.2</v>
      </c>
      <c r="H66" s="126">
        <v>116.4</v>
      </c>
      <c r="I66" s="127">
        <v>116.9</v>
      </c>
      <c r="J66" s="126">
        <v>117</v>
      </c>
      <c r="K66" s="127">
        <v>114</v>
      </c>
      <c r="L66" s="126">
        <v>116.3</v>
      </c>
      <c r="M66" s="127">
        <v>111.2</v>
      </c>
      <c r="N66" s="127" t="s">
        <v>308</v>
      </c>
      <c r="O66" s="141">
        <v>115.2</v>
      </c>
      <c r="P66" s="127">
        <v>113.2</v>
      </c>
      <c r="Q66" s="127">
        <v>111.9</v>
      </c>
      <c r="R66" s="127">
        <v>95.7</v>
      </c>
      <c r="S66" s="127">
        <v>96.4</v>
      </c>
      <c r="T66" s="129">
        <v>90.7</v>
      </c>
      <c r="U66" s="129">
        <v>108.7</v>
      </c>
      <c r="V66" s="129">
        <v>110.5</v>
      </c>
      <c r="W66" s="129">
        <v>116.6</v>
      </c>
      <c r="X66" s="129">
        <v>119.1</v>
      </c>
      <c r="Y66" s="129">
        <v>118.3</v>
      </c>
      <c r="Z66" s="129">
        <v>125.5</v>
      </c>
      <c r="AA66" s="127" t="s">
        <v>308</v>
      </c>
      <c r="AB66" s="129">
        <v>128.69999999999999</v>
      </c>
      <c r="AC66" s="129">
        <v>130.1</v>
      </c>
      <c r="AD66" s="129">
        <v>128.19999999999999</v>
      </c>
      <c r="AE66" s="129">
        <v>129.30000000000001</v>
      </c>
      <c r="AF66" s="129">
        <v>130.4</v>
      </c>
      <c r="AG66" s="129">
        <v>127.3</v>
      </c>
      <c r="AH66" s="129">
        <v>106.6</v>
      </c>
      <c r="AI66" s="129">
        <v>105.4</v>
      </c>
      <c r="AJ66" s="129">
        <v>99.5</v>
      </c>
      <c r="AK66" s="127">
        <v>98.9</v>
      </c>
      <c r="AL66" s="127">
        <v>101.2</v>
      </c>
      <c r="AM66" s="127">
        <v>96.7</v>
      </c>
      <c r="AN66" s="127" t="s">
        <v>308</v>
      </c>
      <c r="AO66" s="127">
        <v>94.7</v>
      </c>
      <c r="AP66" s="127">
        <v>91.7</v>
      </c>
      <c r="AQ66" s="127">
        <v>105.1</v>
      </c>
      <c r="AR66" s="127">
        <v>100</v>
      </c>
      <c r="AS66" s="127">
        <v>98.6</v>
      </c>
      <c r="AT66" s="127">
        <v>98.7</v>
      </c>
      <c r="AU66" s="127">
        <v>98.1</v>
      </c>
      <c r="AV66" s="127">
        <v>99.7</v>
      </c>
      <c r="AW66" s="127">
        <v>99.8</v>
      </c>
      <c r="AX66" s="130">
        <v>100.8</v>
      </c>
      <c r="AY66" s="126">
        <v>103</v>
      </c>
      <c r="AZ66" s="115">
        <v>96.5</v>
      </c>
      <c r="BA66" s="127" t="s">
        <v>308</v>
      </c>
      <c r="BB66" s="126">
        <v>95.8</v>
      </c>
      <c r="BC66" s="115">
        <v>97.5</v>
      </c>
      <c r="BD66" s="127">
        <v>90.9</v>
      </c>
      <c r="BE66" s="127">
        <v>94.7</v>
      </c>
      <c r="BF66" s="115">
        <v>95.6</v>
      </c>
      <c r="BG66" s="115">
        <v>95.9</v>
      </c>
      <c r="BH66" s="115">
        <v>96.5</v>
      </c>
      <c r="BI66" s="115">
        <v>95.3</v>
      </c>
      <c r="BJ66" s="126">
        <v>96.9</v>
      </c>
      <c r="BK66" s="115">
        <v>94.5</v>
      </c>
      <c r="BL66" s="126">
        <v>92.1</v>
      </c>
      <c r="BM66" s="126">
        <v>99.3</v>
      </c>
      <c r="BN66" s="127" t="s">
        <v>308</v>
      </c>
      <c r="BO66" s="115">
        <v>93.9</v>
      </c>
      <c r="BP66" s="128">
        <v>96.7</v>
      </c>
      <c r="BQ66" s="126">
        <v>96.8</v>
      </c>
      <c r="BR66" s="142">
        <v>91.9</v>
      </c>
      <c r="BS66" s="127" t="s">
        <v>308</v>
      </c>
      <c r="BT66" s="126">
        <v>95.1</v>
      </c>
      <c r="BU66" s="132">
        <v>94.6</v>
      </c>
      <c r="BV66" s="132">
        <v>93.6</v>
      </c>
      <c r="BW66" s="132">
        <v>102.4</v>
      </c>
      <c r="BX66" s="127" t="s">
        <v>308</v>
      </c>
      <c r="BY66" s="132">
        <v>95.1</v>
      </c>
      <c r="BZ66" s="132">
        <v>95.4</v>
      </c>
      <c r="CA66" s="132">
        <v>94.9</v>
      </c>
      <c r="CB66" s="115">
        <v>107.4</v>
      </c>
      <c r="CC66" s="127" t="s">
        <v>308</v>
      </c>
      <c r="CD66" s="132">
        <v>102.8</v>
      </c>
      <c r="CE66" s="132">
        <v>102.1</v>
      </c>
      <c r="CF66" s="132">
        <v>104</v>
      </c>
      <c r="CG66" s="115">
        <v>95.6</v>
      </c>
    </row>
    <row r="67" spans="1:85" s="63" customFormat="1" ht="13.8" x14ac:dyDescent="0.3">
      <c r="A67" s="93" t="s">
        <v>215</v>
      </c>
      <c r="B67" s="126">
        <v>98.2</v>
      </c>
      <c r="C67" s="126">
        <v>97.4</v>
      </c>
      <c r="D67" s="126">
        <v>95.2</v>
      </c>
      <c r="E67" s="126">
        <v>110.3</v>
      </c>
      <c r="F67" s="126">
        <v>111.6</v>
      </c>
      <c r="G67" s="126">
        <v>116.2</v>
      </c>
      <c r="H67" s="126">
        <v>113.4</v>
      </c>
      <c r="I67" s="127">
        <v>113.5</v>
      </c>
      <c r="J67" s="126">
        <v>115.1</v>
      </c>
      <c r="K67" s="127">
        <v>113.4</v>
      </c>
      <c r="L67" s="126">
        <v>113.1</v>
      </c>
      <c r="M67" s="127">
        <v>113.4</v>
      </c>
      <c r="N67" s="127" t="s">
        <v>308</v>
      </c>
      <c r="O67" s="141">
        <v>112.8</v>
      </c>
      <c r="P67" s="127">
        <v>111.8</v>
      </c>
      <c r="Q67" s="127">
        <v>114.4</v>
      </c>
      <c r="R67" s="127">
        <v>97.6</v>
      </c>
      <c r="S67" s="127">
        <v>97.7</v>
      </c>
      <c r="T67" s="129">
        <v>97</v>
      </c>
      <c r="U67" s="129">
        <v>106.7</v>
      </c>
      <c r="V67" s="129">
        <v>110.1</v>
      </c>
      <c r="W67" s="129">
        <v>119.4</v>
      </c>
      <c r="X67" s="129">
        <v>119.8</v>
      </c>
      <c r="Y67" s="129">
        <v>120.8</v>
      </c>
      <c r="Z67" s="129">
        <v>122.9</v>
      </c>
      <c r="AA67" s="127" t="s">
        <v>308</v>
      </c>
      <c r="AB67" s="129">
        <v>122.2</v>
      </c>
      <c r="AC67" s="129">
        <v>123.9</v>
      </c>
      <c r="AD67" s="129">
        <v>122.6</v>
      </c>
      <c r="AE67" s="129">
        <v>122.4</v>
      </c>
      <c r="AF67" s="129">
        <v>122.7</v>
      </c>
      <c r="AG67" s="129">
        <v>121.3</v>
      </c>
      <c r="AH67" s="129">
        <v>110</v>
      </c>
      <c r="AI67" s="129">
        <v>105.3</v>
      </c>
      <c r="AJ67" s="129">
        <v>95.8</v>
      </c>
      <c r="AK67" s="127">
        <v>96.5</v>
      </c>
      <c r="AL67" s="127">
        <v>98</v>
      </c>
      <c r="AM67" s="127">
        <v>96.6</v>
      </c>
      <c r="AN67" s="127" t="s">
        <v>308</v>
      </c>
      <c r="AO67" s="127">
        <v>94.8</v>
      </c>
      <c r="AP67" s="127">
        <v>95.3</v>
      </c>
      <c r="AQ67" s="127">
        <v>96.2</v>
      </c>
      <c r="AR67" s="127">
        <v>97.4</v>
      </c>
      <c r="AS67" s="127">
        <v>97.3</v>
      </c>
      <c r="AT67" s="127">
        <v>91.9</v>
      </c>
      <c r="AU67" s="127">
        <v>93.6</v>
      </c>
      <c r="AV67" s="127">
        <v>93</v>
      </c>
      <c r="AW67" s="127">
        <v>97.7</v>
      </c>
      <c r="AX67" s="130">
        <v>98.4</v>
      </c>
      <c r="AY67" s="115">
        <v>97.8</v>
      </c>
      <c r="AZ67" s="115">
        <v>99.6</v>
      </c>
      <c r="BA67" s="127" t="s">
        <v>308</v>
      </c>
      <c r="BB67" s="126">
        <v>97.5</v>
      </c>
      <c r="BC67" s="115">
        <v>96.9</v>
      </c>
      <c r="BD67" s="127">
        <v>98.3</v>
      </c>
      <c r="BE67" s="127">
        <v>100.6</v>
      </c>
      <c r="BF67" s="126">
        <v>103</v>
      </c>
      <c r="BG67" s="126">
        <v>102.2</v>
      </c>
      <c r="BH67" s="115">
        <v>98.9</v>
      </c>
      <c r="BI67" s="115">
        <v>96.4</v>
      </c>
      <c r="BJ67" s="126">
        <v>99.4</v>
      </c>
      <c r="BK67" s="115">
        <v>100.9</v>
      </c>
      <c r="BL67" s="126">
        <v>100</v>
      </c>
      <c r="BM67" s="126">
        <v>99.9</v>
      </c>
      <c r="BN67" s="127" t="s">
        <v>308</v>
      </c>
      <c r="BO67" s="115">
        <v>101.9</v>
      </c>
      <c r="BP67" s="128">
        <v>103.3</v>
      </c>
      <c r="BQ67" s="126">
        <v>95.8</v>
      </c>
      <c r="BR67" s="142">
        <v>92.7</v>
      </c>
      <c r="BS67" s="127" t="s">
        <v>308</v>
      </c>
      <c r="BT67" s="126">
        <v>104.1</v>
      </c>
      <c r="BU67" s="132">
        <v>105.9</v>
      </c>
      <c r="BV67" s="132">
        <v>102.3</v>
      </c>
      <c r="BW67" s="132">
        <v>113.7</v>
      </c>
      <c r="BX67" s="127" t="s">
        <v>308</v>
      </c>
      <c r="BY67" s="132">
        <v>96.2</v>
      </c>
      <c r="BZ67" s="132">
        <v>96</v>
      </c>
      <c r="CA67" s="132">
        <v>96.5</v>
      </c>
      <c r="CB67" s="115">
        <v>94.2</v>
      </c>
      <c r="CC67" s="127" t="s">
        <v>308</v>
      </c>
      <c r="CD67" s="132">
        <v>97.6</v>
      </c>
      <c r="CE67" s="132">
        <v>100.7</v>
      </c>
      <c r="CF67" s="132">
        <v>101.7</v>
      </c>
      <c r="CG67" s="115">
        <v>101.4</v>
      </c>
    </row>
    <row r="68" spans="1:85" s="63" customFormat="1" ht="13.8" x14ac:dyDescent="0.3">
      <c r="A68" s="109" t="s">
        <v>216</v>
      </c>
      <c r="B68" s="126">
        <v>99.3</v>
      </c>
      <c r="C68" s="126">
        <v>96.5</v>
      </c>
      <c r="D68" s="126">
        <v>97.1</v>
      </c>
      <c r="E68" s="126">
        <v>114</v>
      </c>
      <c r="F68" s="126">
        <v>115.8</v>
      </c>
      <c r="G68" s="126">
        <v>116.6</v>
      </c>
      <c r="H68" s="126">
        <v>115.1</v>
      </c>
      <c r="I68" s="127">
        <v>115.1</v>
      </c>
      <c r="J68" s="126">
        <v>115.4</v>
      </c>
      <c r="K68" s="127">
        <v>118.6</v>
      </c>
      <c r="L68" s="126">
        <v>113.5</v>
      </c>
      <c r="M68" s="127">
        <v>123</v>
      </c>
      <c r="N68" s="127" t="s">
        <v>308</v>
      </c>
      <c r="O68" s="141">
        <v>116.5</v>
      </c>
      <c r="P68" s="127">
        <v>115.2</v>
      </c>
      <c r="Q68" s="127">
        <v>118.5</v>
      </c>
      <c r="R68" s="127">
        <v>101.4</v>
      </c>
      <c r="S68" s="127">
        <v>100.6</v>
      </c>
      <c r="T68" s="129">
        <v>97.9</v>
      </c>
      <c r="U68" s="129">
        <v>118.7</v>
      </c>
      <c r="V68" s="129">
        <v>118.8</v>
      </c>
      <c r="W68" s="129">
        <v>119.1</v>
      </c>
      <c r="X68" s="129">
        <v>114.6</v>
      </c>
      <c r="Y68" s="129">
        <v>124.1</v>
      </c>
      <c r="Z68" s="129">
        <v>124.8</v>
      </c>
      <c r="AA68" s="127" t="s">
        <v>308</v>
      </c>
      <c r="AB68" s="129">
        <v>120.2</v>
      </c>
      <c r="AC68" s="129">
        <v>124.3</v>
      </c>
      <c r="AD68" s="129">
        <v>123.8</v>
      </c>
      <c r="AE68" s="129">
        <v>119.8</v>
      </c>
      <c r="AF68" s="129">
        <v>119.8</v>
      </c>
      <c r="AG68" s="129">
        <v>123.6</v>
      </c>
      <c r="AH68" s="129">
        <v>100</v>
      </c>
      <c r="AI68" s="129">
        <v>100.2</v>
      </c>
      <c r="AJ68" s="129">
        <v>100.3</v>
      </c>
      <c r="AK68" s="127">
        <v>98.3</v>
      </c>
      <c r="AL68" s="127">
        <v>97.2</v>
      </c>
      <c r="AM68" s="127">
        <v>101</v>
      </c>
      <c r="AN68" s="127" t="s">
        <v>308</v>
      </c>
      <c r="AO68" s="127">
        <v>97</v>
      </c>
      <c r="AP68" s="127">
        <v>95.2</v>
      </c>
      <c r="AQ68" s="127">
        <v>97.2</v>
      </c>
      <c r="AR68" s="127">
        <v>99.8</v>
      </c>
      <c r="AS68" s="127">
        <v>96.8</v>
      </c>
      <c r="AT68" s="127">
        <v>99.4</v>
      </c>
      <c r="AU68" s="127">
        <v>99.2</v>
      </c>
      <c r="AV68" s="127">
        <v>97.4</v>
      </c>
      <c r="AW68" s="127">
        <v>98.8</v>
      </c>
      <c r="AX68" s="130">
        <v>99.7</v>
      </c>
      <c r="AY68" s="115">
        <v>99.3</v>
      </c>
      <c r="AZ68" s="115">
        <v>97.2</v>
      </c>
      <c r="BA68" s="127" t="s">
        <v>308</v>
      </c>
      <c r="BB68" s="126">
        <v>98.1</v>
      </c>
      <c r="BC68" s="126">
        <v>99</v>
      </c>
      <c r="BD68" s="127">
        <v>97.3</v>
      </c>
      <c r="BE68" s="127">
        <v>97.3</v>
      </c>
      <c r="BF68" s="115">
        <v>107.3</v>
      </c>
      <c r="BG68" s="115">
        <v>103.7</v>
      </c>
      <c r="BH68" s="115">
        <v>103.2</v>
      </c>
      <c r="BI68" s="115">
        <v>102.4</v>
      </c>
      <c r="BJ68" s="126">
        <v>101.3</v>
      </c>
      <c r="BK68" s="126">
        <v>103</v>
      </c>
      <c r="BL68" s="115">
        <v>103.3</v>
      </c>
      <c r="BM68" s="115">
        <v>106.6</v>
      </c>
      <c r="BN68" s="127" t="s">
        <v>308</v>
      </c>
      <c r="BO68" s="144">
        <v>104</v>
      </c>
      <c r="BP68" s="128">
        <v>99.7</v>
      </c>
      <c r="BQ68" s="126">
        <v>99.1</v>
      </c>
      <c r="BR68" s="142">
        <v>91.6</v>
      </c>
      <c r="BS68" s="127" t="s">
        <v>308</v>
      </c>
      <c r="BT68" s="126">
        <v>98.7</v>
      </c>
      <c r="BU68" s="132">
        <v>97</v>
      </c>
      <c r="BV68" s="132">
        <v>96.7</v>
      </c>
      <c r="BW68" s="132">
        <v>109.9</v>
      </c>
      <c r="BX68" s="127" t="s">
        <v>308</v>
      </c>
      <c r="BY68" s="132">
        <v>93.2</v>
      </c>
      <c r="BZ68" s="132">
        <v>98.7</v>
      </c>
      <c r="CA68" s="132">
        <v>97.3</v>
      </c>
      <c r="CB68" s="115">
        <v>93.7</v>
      </c>
      <c r="CC68" s="127" t="s">
        <v>308</v>
      </c>
      <c r="CD68" s="132">
        <v>95.8</v>
      </c>
      <c r="CE68" s="132">
        <v>95.5</v>
      </c>
      <c r="CF68" s="132">
        <v>97.2</v>
      </c>
      <c r="CG68" s="115">
        <v>99.2</v>
      </c>
    </row>
    <row r="69" spans="1:85" s="63" customFormat="1" ht="13.8" x14ac:dyDescent="0.3">
      <c r="A69" s="93" t="s">
        <v>306</v>
      </c>
      <c r="B69" s="126">
        <v>100.9</v>
      </c>
      <c r="C69" s="126">
        <v>96.3</v>
      </c>
      <c r="D69" s="126">
        <v>106.7</v>
      </c>
      <c r="E69" s="126">
        <v>106</v>
      </c>
      <c r="F69" s="126">
        <v>111.8</v>
      </c>
      <c r="G69" s="126">
        <v>115.6</v>
      </c>
      <c r="H69" s="126">
        <v>112.4</v>
      </c>
      <c r="I69" s="127">
        <v>110</v>
      </c>
      <c r="J69" s="126">
        <v>113.6</v>
      </c>
      <c r="K69" s="127">
        <v>122.9</v>
      </c>
      <c r="L69" s="126">
        <v>118</v>
      </c>
      <c r="M69" s="127">
        <v>110.2</v>
      </c>
      <c r="N69" s="134" t="s">
        <v>308</v>
      </c>
      <c r="O69" s="141">
        <v>117.5</v>
      </c>
      <c r="P69" s="127">
        <v>120.1</v>
      </c>
      <c r="Q69" s="127">
        <v>113.1</v>
      </c>
      <c r="R69" s="127">
        <v>102.2</v>
      </c>
      <c r="S69" s="127">
        <v>98.4</v>
      </c>
      <c r="T69" s="129">
        <v>96.1</v>
      </c>
      <c r="U69" s="129">
        <v>116.7</v>
      </c>
      <c r="V69" s="129">
        <v>112.9</v>
      </c>
      <c r="W69" s="129">
        <v>118</v>
      </c>
      <c r="X69" s="129">
        <v>111.7</v>
      </c>
      <c r="Y69" s="129">
        <v>113.9</v>
      </c>
      <c r="Z69" s="129">
        <v>129.19999999999999</v>
      </c>
      <c r="AA69" s="134" t="s">
        <v>308</v>
      </c>
      <c r="AB69" s="129">
        <v>121.1</v>
      </c>
      <c r="AC69" s="129">
        <v>115</v>
      </c>
      <c r="AD69" s="129">
        <v>115.1</v>
      </c>
      <c r="AE69" s="129">
        <v>120.8</v>
      </c>
      <c r="AF69" s="129">
        <v>120.4</v>
      </c>
      <c r="AG69" s="129">
        <v>116.3</v>
      </c>
      <c r="AH69" s="129">
        <v>100.4</v>
      </c>
      <c r="AI69" s="129">
        <v>105.1</v>
      </c>
      <c r="AJ69" s="129">
        <v>104.8</v>
      </c>
      <c r="AK69" s="127">
        <v>104.9</v>
      </c>
      <c r="AL69" s="127">
        <v>106.3</v>
      </c>
      <c r="AM69" s="127">
        <v>93</v>
      </c>
      <c r="AN69" s="134" t="s">
        <v>308</v>
      </c>
      <c r="AO69" s="127">
        <v>97.2</v>
      </c>
      <c r="AP69" s="127">
        <v>106.1</v>
      </c>
      <c r="AQ69" s="127">
        <v>96.6</v>
      </c>
      <c r="AR69" s="127">
        <v>100.5</v>
      </c>
      <c r="AS69" s="127">
        <v>101.4</v>
      </c>
      <c r="AT69" s="127">
        <v>102.4</v>
      </c>
      <c r="AU69" s="127">
        <v>99.7</v>
      </c>
      <c r="AV69" s="127">
        <v>98.9</v>
      </c>
      <c r="AW69" s="127">
        <v>93.9</v>
      </c>
      <c r="AX69" s="130">
        <v>112.3</v>
      </c>
      <c r="AY69" s="115">
        <v>100.9</v>
      </c>
      <c r="AZ69" s="115">
        <v>106.7</v>
      </c>
      <c r="BA69" s="134" t="s">
        <v>308</v>
      </c>
      <c r="BB69" s="126">
        <v>105.6</v>
      </c>
      <c r="BC69" s="115">
        <v>96.9</v>
      </c>
      <c r="BD69" s="127">
        <v>108.5</v>
      </c>
      <c r="BE69" s="127">
        <v>104.9</v>
      </c>
      <c r="BF69" s="115">
        <v>106.7</v>
      </c>
      <c r="BG69" s="115">
        <v>103.1</v>
      </c>
      <c r="BH69" s="115">
        <v>107.3</v>
      </c>
      <c r="BI69" s="115">
        <v>112.6</v>
      </c>
      <c r="BJ69" s="126">
        <v>107.6</v>
      </c>
      <c r="BK69" s="115">
        <v>97.5</v>
      </c>
      <c r="BL69" s="115">
        <v>106.7</v>
      </c>
      <c r="BM69" s="115">
        <v>113.8</v>
      </c>
      <c r="BN69" s="134" t="s">
        <v>308</v>
      </c>
      <c r="BO69" s="144">
        <v>106.7</v>
      </c>
      <c r="BP69" s="128">
        <v>102.6</v>
      </c>
      <c r="BQ69" s="126">
        <v>102.4</v>
      </c>
      <c r="BR69" s="142">
        <v>100.1</v>
      </c>
      <c r="BS69" s="134" t="s">
        <v>308</v>
      </c>
      <c r="BT69" s="126">
        <v>105.8</v>
      </c>
      <c r="BU69" s="132">
        <v>108.2</v>
      </c>
      <c r="BV69" s="132">
        <v>101</v>
      </c>
      <c r="BW69" s="132">
        <v>93.1</v>
      </c>
      <c r="BX69" s="134" t="s">
        <v>308</v>
      </c>
      <c r="BY69" s="132">
        <v>107.5</v>
      </c>
      <c r="BZ69" s="132">
        <v>99.6</v>
      </c>
      <c r="CA69" s="132">
        <v>102.2</v>
      </c>
      <c r="CB69" s="126">
        <v>96</v>
      </c>
      <c r="CC69" s="134" t="s">
        <v>308</v>
      </c>
      <c r="CD69" s="132">
        <v>96.1</v>
      </c>
      <c r="CE69" s="132">
        <v>97.9</v>
      </c>
      <c r="CF69" s="132">
        <v>99.5</v>
      </c>
      <c r="CG69" s="126">
        <v>107.4</v>
      </c>
    </row>
    <row r="70" spans="1:85" s="63" customFormat="1" ht="13.8" x14ac:dyDescent="0.3">
      <c r="A70" s="93" t="s">
        <v>217</v>
      </c>
      <c r="B70" s="126">
        <v>102.9</v>
      </c>
      <c r="C70" s="126">
        <v>101.4</v>
      </c>
      <c r="D70" s="126">
        <v>110.6</v>
      </c>
      <c r="E70" s="126">
        <v>108.3</v>
      </c>
      <c r="F70" s="126">
        <v>109.1</v>
      </c>
      <c r="G70" s="126">
        <v>99.2</v>
      </c>
      <c r="H70" s="126">
        <v>101.8</v>
      </c>
      <c r="I70" s="127">
        <v>108.1</v>
      </c>
      <c r="J70" s="126">
        <v>107.9</v>
      </c>
      <c r="K70" s="127">
        <v>108.2</v>
      </c>
      <c r="L70" s="126">
        <v>109.8</v>
      </c>
      <c r="M70" s="127">
        <v>102.6</v>
      </c>
      <c r="N70" s="127" t="s">
        <v>308</v>
      </c>
      <c r="O70" s="141">
        <v>94.7</v>
      </c>
      <c r="P70" s="127">
        <v>102.8</v>
      </c>
      <c r="Q70" s="127">
        <v>102.5</v>
      </c>
      <c r="R70" s="127">
        <v>103.1</v>
      </c>
      <c r="S70" s="127">
        <v>101.9</v>
      </c>
      <c r="T70" s="129">
        <v>104</v>
      </c>
      <c r="U70" s="129">
        <v>101.5</v>
      </c>
      <c r="V70" s="129">
        <v>98.7</v>
      </c>
      <c r="W70" s="129">
        <v>95.4</v>
      </c>
      <c r="X70" s="129">
        <v>95.5</v>
      </c>
      <c r="Y70" s="129">
        <v>96.6</v>
      </c>
      <c r="Z70" s="129">
        <v>102.7</v>
      </c>
      <c r="AA70" s="127" t="s">
        <v>308</v>
      </c>
      <c r="AB70" s="129">
        <v>115.8</v>
      </c>
      <c r="AC70" s="129">
        <v>105.6</v>
      </c>
      <c r="AD70" s="129">
        <v>105.3</v>
      </c>
      <c r="AE70" s="129">
        <v>106.1</v>
      </c>
      <c r="AF70" s="129">
        <v>103.2</v>
      </c>
      <c r="AG70" s="129">
        <v>106.4</v>
      </c>
      <c r="AH70" s="129">
        <v>104.9</v>
      </c>
      <c r="AI70" s="129">
        <v>106</v>
      </c>
      <c r="AJ70" s="129">
        <v>105.5</v>
      </c>
      <c r="AK70" s="127">
        <v>106.1</v>
      </c>
      <c r="AL70" s="127">
        <v>106.8</v>
      </c>
      <c r="AM70" s="127">
        <v>102.2</v>
      </c>
      <c r="AN70" s="127" t="s">
        <v>308</v>
      </c>
      <c r="AO70" s="127">
        <v>96</v>
      </c>
      <c r="AP70" s="127">
        <v>99.1</v>
      </c>
      <c r="AQ70" s="127">
        <v>87.5</v>
      </c>
      <c r="AR70" s="127">
        <v>91.2</v>
      </c>
      <c r="AS70" s="127">
        <v>92.9</v>
      </c>
      <c r="AT70" s="127">
        <v>94.9</v>
      </c>
      <c r="AU70" s="127">
        <v>96.1</v>
      </c>
      <c r="AV70" s="127">
        <v>93.1</v>
      </c>
      <c r="AW70" s="127">
        <v>99</v>
      </c>
      <c r="AX70" s="130">
        <v>101.9</v>
      </c>
      <c r="AY70" s="126">
        <v>99</v>
      </c>
      <c r="AZ70" s="115">
        <v>87.6</v>
      </c>
      <c r="BA70" s="127" t="s">
        <v>308</v>
      </c>
      <c r="BB70" s="126">
        <v>91.8</v>
      </c>
      <c r="BC70" s="115">
        <v>92.2</v>
      </c>
      <c r="BD70" s="127">
        <v>106.7</v>
      </c>
      <c r="BE70" s="127">
        <v>103.3</v>
      </c>
      <c r="BF70" s="115">
        <v>100.9</v>
      </c>
      <c r="BG70" s="115">
        <v>100.7</v>
      </c>
      <c r="BH70" s="115">
        <v>105.3</v>
      </c>
      <c r="BI70" s="115">
        <v>99.4</v>
      </c>
      <c r="BJ70" s="126">
        <v>99.3</v>
      </c>
      <c r="BK70" s="115">
        <v>98.5</v>
      </c>
      <c r="BL70" s="126">
        <v>95.3</v>
      </c>
      <c r="BM70" s="126">
        <v>100.5</v>
      </c>
      <c r="BN70" s="127" t="s">
        <v>308</v>
      </c>
      <c r="BO70" s="144">
        <v>111.7</v>
      </c>
      <c r="BP70" s="128">
        <v>116</v>
      </c>
      <c r="BQ70" s="126">
        <v>109.4</v>
      </c>
      <c r="BR70" s="142">
        <v>113.5</v>
      </c>
      <c r="BS70" s="127" t="s">
        <v>308</v>
      </c>
      <c r="BT70" s="126">
        <v>92.3</v>
      </c>
      <c r="BU70" s="132">
        <v>95.3</v>
      </c>
      <c r="BV70" s="132">
        <v>97.1</v>
      </c>
      <c r="BW70" s="132">
        <v>96.4</v>
      </c>
      <c r="BX70" s="127" t="s">
        <v>308</v>
      </c>
      <c r="BY70" s="132">
        <v>86.9</v>
      </c>
      <c r="BZ70" s="132">
        <v>82.9</v>
      </c>
      <c r="CA70" s="132">
        <v>81.900000000000006</v>
      </c>
      <c r="CB70" s="115">
        <v>87.5</v>
      </c>
      <c r="CC70" s="127" t="s">
        <v>308</v>
      </c>
      <c r="CD70" s="132">
        <v>89.6</v>
      </c>
      <c r="CE70" s="132">
        <v>90.8</v>
      </c>
      <c r="CF70" s="132">
        <v>102</v>
      </c>
      <c r="CG70" s="126">
        <v>95</v>
      </c>
    </row>
    <row r="71" spans="1:85" s="63" customFormat="1" ht="27.6" x14ac:dyDescent="0.3">
      <c r="A71" s="109" t="s">
        <v>307</v>
      </c>
      <c r="B71" s="126">
        <v>153.9</v>
      </c>
      <c r="C71" s="126">
        <v>153.80000000000001</v>
      </c>
      <c r="D71" s="126">
        <v>98.3</v>
      </c>
      <c r="E71" s="126">
        <v>98.4</v>
      </c>
      <c r="F71" s="126">
        <v>98.5</v>
      </c>
      <c r="G71" s="126">
        <v>127.1</v>
      </c>
      <c r="H71" s="126">
        <v>127.3</v>
      </c>
      <c r="I71" s="127">
        <v>127.5</v>
      </c>
      <c r="J71" s="126">
        <v>107.6</v>
      </c>
      <c r="K71" s="127">
        <v>107</v>
      </c>
      <c r="L71" s="126">
        <v>106.6</v>
      </c>
      <c r="M71" s="127">
        <v>86.6</v>
      </c>
      <c r="N71" s="127" t="s">
        <v>308</v>
      </c>
      <c r="O71" s="141">
        <v>86.4</v>
      </c>
      <c r="P71" s="127">
        <v>85.8</v>
      </c>
      <c r="Q71" s="127">
        <v>96.2</v>
      </c>
      <c r="R71" s="127">
        <v>96.4</v>
      </c>
      <c r="S71" s="127">
        <v>96.5</v>
      </c>
      <c r="T71" s="129">
        <v>131.4</v>
      </c>
      <c r="U71" s="129">
        <v>130.9</v>
      </c>
      <c r="V71" s="129">
        <v>130.69999999999999</v>
      </c>
      <c r="W71" s="129">
        <v>151.6</v>
      </c>
      <c r="X71" s="129">
        <v>152.6</v>
      </c>
      <c r="Y71" s="129">
        <v>152.9</v>
      </c>
      <c r="Z71" s="129">
        <v>104.5</v>
      </c>
      <c r="AA71" s="127" t="s">
        <v>308</v>
      </c>
      <c r="AB71" s="129">
        <v>106</v>
      </c>
      <c r="AC71" s="129">
        <v>107.2</v>
      </c>
      <c r="AD71" s="129">
        <v>112.4</v>
      </c>
      <c r="AE71" s="129">
        <v>112.2</v>
      </c>
      <c r="AF71" s="129">
        <v>112</v>
      </c>
      <c r="AG71" s="129">
        <v>72.7</v>
      </c>
      <c r="AH71" s="129">
        <v>72.900000000000006</v>
      </c>
      <c r="AI71" s="129">
        <v>72.900000000000006</v>
      </c>
      <c r="AJ71" s="129">
        <v>88.2</v>
      </c>
      <c r="AK71" s="127">
        <v>87.8</v>
      </c>
      <c r="AL71" s="127">
        <v>87.7</v>
      </c>
      <c r="AM71" s="127">
        <v>98.2</v>
      </c>
      <c r="AN71" s="127" t="s">
        <v>308</v>
      </c>
      <c r="AO71" s="127" t="s">
        <v>308</v>
      </c>
      <c r="AP71" s="127" t="s">
        <v>308</v>
      </c>
      <c r="AQ71" s="127" t="s">
        <v>308</v>
      </c>
      <c r="AR71" s="127" t="s">
        <v>308</v>
      </c>
      <c r="AS71" s="127" t="s">
        <v>308</v>
      </c>
      <c r="AT71" s="127" t="s">
        <v>308</v>
      </c>
      <c r="AU71" s="127" t="s">
        <v>308</v>
      </c>
      <c r="AV71" s="127" t="s">
        <v>308</v>
      </c>
      <c r="AW71" s="127" t="s">
        <v>308</v>
      </c>
      <c r="AX71" s="130" t="s">
        <v>308</v>
      </c>
      <c r="AY71" s="127" t="s">
        <v>308</v>
      </c>
      <c r="AZ71" s="127" t="s">
        <v>308</v>
      </c>
      <c r="BA71" s="127" t="s">
        <v>308</v>
      </c>
      <c r="BB71" s="127" t="s">
        <v>308</v>
      </c>
      <c r="BC71" s="127" t="s">
        <v>308</v>
      </c>
      <c r="BD71" s="129" t="s">
        <v>308</v>
      </c>
      <c r="BE71" s="129" t="s">
        <v>308</v>
      </c>
      <c r="BF71" s="129" t="s">
        <v>308</v>
      </c>
      <c r="BG71" s="129" t="s">
        <v>308</v>
      </c>
      <c r="BH71" s="129" t="s">
        <v>308</v>
      </c>
      <c r="BI71" s="129" t="s">
        <v>308</v>
      </c>
      <c r="BJ71" s="129" t="s">
        <v>308</v>
      </c>
      <c r="BK71" s="129" t="s">
        <v>308</v>
      </c>
      <c r="BL71" s="127" t="s">
        <v>308</v>
      </c>
      <c r="BM71" s="127" t="s">
        <v>308</v>
      </c>
      <c r="BN71" s="127" t="s">
        <v>308</v>
      </c>
      <c r="BO71" s="127" t="s">
        <v>308</v>
      </c>
      <c r="BP71" s="130" t="s">
        <v>308</v>
      </c>
      <c r="BQ71" s="127" t="s">
        <v>308</v>
      </c>
      <c r="BR71" s="127" t="s">
        <v>308</v>
      </c>
      <c r="BS71" s="127" t="s">
        <v>308</v>
      </c>
      <c r="BT71" s="127" t="s">
        <v>308</v>
      </c>
      <c r="BU71" s="127" t="s">
        <v>308</v>
      </c>
      <c r="BV71" s="127" t="s">
        <v>308</v>
      </c>
      <c r="BW71" s="127" t="s">
        <v>308</v>
      </c>
      <c r="BX71" s="127" t="s">
        <v>308</v>
      </c>
      <c r="BY71" s="127" t="s">
        <v>308</v>
      </c>
      <c r="BZ71" s="127" t="s">
        <v>308</v>
      </c>
      <c r="CA71" s="127" t="s">
        <v>308</v>
      </c>
      <c r="CB71" s="115"/>
      <c r="CC71" s="127" t="s">
        <v>308</v>
      </c>
      <c r="CD71" s="127" t="s">
        <v>308</v>
      </c>
      <c r="CE71" s="127" t="s">
        <v>308</v>
      </c>
      <c r="CF71" s="127" t="s">
        <v>308</v>
      </c>
      <c r="CG71" s="115" t="s">
        <v>308</v>
      </c>
    </row>
    <row r="72" spans="1:85" s="63" customFormat="1" ht="13.8" x14ac:dyDescent="0.3"/>
    <row r="73" spans="1:85" s="63" customFormat="1" ht="13.8" x14ac:dyDescent="0.3"/>
    <row r="74" spans="1:85" s="63" customFormat="1" ht="13.8" x14ac:dyDescent="0.3"/>
    <row r="75" spans="1:85" s="63" customFormat="1" ht="13.8" x14ac:dyDescent="0.3"/>
    <row r="76" spans="1:85" s="63" customFormat="1" ht="13.8" x14ac:dyDescent="0.3"/>
    <row r="77" spans="1:85" s="63" customFormat="1" ht="13.8" x14ac:dyDescent="0.3"/>
    <row r="78" spans="1:85" s="63" customFormat="1" ht="13.8" x14ac:dyDescent="0.3"/>
    <row r="79" spans="1:85" s="63" customFormat="1" ht="13.8" x14ac:dyDescent="0.3"/>
    <row r="80" spans="1:85" s="63" customFormat="1" ht="13.8" x14ac:dyDescent="0.3"/>
    <row r="81" s="63" customFormat="1" ht="13.8" x14ac:dyDescent="0.3"/>
    <row r="82" s="63" customFormat="1" ht="13.8" x14ac:dyDescent="0.3"/>
    <row r="83" s="63" customFormat="1" ht="13.8" x14ac:dyDescent="0.3"/>
    <row r="84" s="63" customFormat="1" ht="13.8" x14ac:dyDescent="0.3"/>
    <row r="85" s="63" customFormat="1" ht="13.8" x14ac:dyDescent="0.3"/>
    <row r="86" s="63" customFormat="1" ht="13.8" x14ac:dyDescent="0.3"/>
    <row r="87" s="63" customFormat="1" ht="13.8" x14ac:dyDescent="0.3"/>
    <row r="88" s="63" customFormat="1" ht="13.8" x14ac:dyDescent="0.3"/>
    <row r="89" s="63" customFormat="1" ht="13.8" x14ac:dyDescent="0.3"/>
    <row r="90" s="63" customFormat="1" ht="13.8" x14ac:dyDescent="0.3"/>
    <row r="91" s="63" customFormat="1" ht="13.8" x14ac:dyDescent="0.3"/>
    <row r="92" s="63" customFormat="1" ht="13.8" x14ac:dyDescent="0.3"/>
  </sheetData>
  <mergeCells count="3">
    <mergeCell ref="A1:G1"/>
    <mergeCell ref="A3:O3"/>
    <mergeCell ref="BU3:CG3"/>
  </mergeCells>
  <printOptions horizontalCentere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H16"/>
  <sheetViews>
    <sheetView workbookViewId="0">
      <selection activeCell="H3" sqref="H3"/>
    </sheetView>
  </sheetViews>
  <sheetFormatPr defaultColWidth="9.33203125" defaultRowHeight="10.199999999999999" x14ac:dyDescent="0.2"/>
  <cols>
    <col min="1" max="1" width="2.6640625" style="206" customWidth="1"/>
    <col min="2" max="2" width="39.6640625" style="206" customWidth="1"/>
    <col min="3" max="7" width="11.44140625" style="206" bestFit="1" customWidth="1"/>
    <col min="8" max="8" width="12.44140625" style="206" bestFit="1" customWidth="1"/>
    <col min="9" max="16384" width="9.33203125" style="206"/>
  </cols>
  <sheetData>
    <row r="1" spans="1:8" x14ac:dyDescent="0.2">
      <c r="A1" s="205" t="s">
        <v>0</v>
      </c>
      <c r="B1" s="205" t="s">
        <v>350</v>
      </c>
      <c r="C1" s="205">
        <v>2021</v>
      </c>
      <c r="D1" s="205">
        <f>C1+1</f>
        <v>2022</v>
      </c>
      <c r="E1" s="205">
        <f>D1+1</f>
        <v>2023</v>
      </c>
      <c r="F1" s="205">
        <f>E1+1</f>
        <v>2024</v>
      </c>
      <c r="G1" s="205">
        <f>F1+1</f>
        <v>2025</v>
      </c>
      <c r="H1" s="205" t="s">
        <v>201</v>
      </c>
    </row>
    <row r="2" spans="1:8" x14ac:dyDescent="0.2">
      <c r="A2" s="205">
        <v>1</v>
      </c>
      <c r="B2" s="205" t="s">
        <v>351</v>
      </c>
      <c r="C2" s="207">
        <f>SUM(C3:C4)</f>
        <v>63386409.71732077</v>
      </c>
      <c r="D2" s="207">
        <f>SUM(D3:D4)</f>
        <v>64641854.703336857</v>
      </c>
      <c r="E2" s="207">
        <f>SUM(E3:E4)</f>
        <v>65609464.289352939</v>
      </c>
      <c r="F2" s="207">
        <f>SUM(F3:F4)</f>
        <v>66289238.475369021</v>
      </c>
      <c r="G2" s="207">
        <f>SUM(G3:G4)</f>
        <v>66681177.261385098</v>
      </c>
      <c r="H2" s="207">
        <f>SUM(C2:G2)</f>
        <v>326608144.44676471</v>
      </c>
    </row>
    <row r="3" spans="1:8" x14ac:dyDescent="0.2">
      <c r="A3" s="208"/>
      <c r="B3" s="209" t="s">
        <v>352</v>
      </c>
      <c r="C3" s="210">
        <f>[1]амортизация!K1333</f>
        <v>35173477.716666669</v>
      </c>
      <c r="D3" s="210">
        <f>[1]амортизация!L1333</f>
        <v>37173477.716666669</v>
      </c>
      <c r="E3" s="210">
        <f>[1]амортизация!M1333</f>
        <v>39173477.716666669</v>
      </c>
      <c r="F3" s="210">
        <f>[1]амортизация!N1333</f>
        <v>41173477.716666669</v>
      </c>
      <c r="G3" s="210">
        <f>[1]амортизация!O1333</f>
        <v>43173477.716666669</v>
      </c>
      <c r="H3" s="210">
        <f t="shared" ref="H3:H16" si="0">SUM(C3:G3)</f>
        <v>195867388.58333334</v>
      </c>
    </row>
    <row r="4" spans="1:8" x14ac:dyDescent="0.2">
      <c r="A4" s="208"/>
      <c r="B4" s="209" t="s">
        <v>353</v>
      </c>
      <c r="C4" s="210">
        <f>[1]прибыль!D18</f>
        <v>28212932.000654105</v>
      </c>
      <c r="D4" s="210">
        <f>[1]прибыль!E18</f>
        <v>27468376.986670189</v>
      </c>
      <c r="E4" s="210">
        <f>[1]прибыль!F18</f>
        <v>26435986.57268627</v>
      </c>
      <c r="F4" s="210">
        <f>[1]прибыль!G18</f>
        <v>25115760.758702349</v>
      </c>
      <c r="G4" s="210">
        <f>[1]прибыль!H18</f>
        <v>23507699.544718433</v>
      </c>
      <c r="H4" s="210">
        <f t="shared" si="0"/>
        <v>130740755.86343135</v>
      </c>
    </row>
    <row r="5" spans="1:8" x14ac:dyDescent="0.2">
      <c r="A5" s="205">
        <v>2</v>
      </c>
      <c r="B5" s="205" t="s">
        <v>354</v>
      </c>
      <c r="C5" s="207">
        <f>SUM(C6:C7)</f>
        <v>409605.96</v>
      </c>
      <c r="D5" s="207">
        <f>SUM(D6:D7)</f>
        <v>409605.96</v>
      </c>
      <c r="E5" s="207">
        <f>SUM(E6:E7)</f>
        <v>409605.96</v>
      </c>
      <c r="F5" s="207">
        <f>SUM(F6:F7)</f>
        <v>409605.96</v>
      </c>
      <c r="G5" s="207">
        <f>SUM(G6:G7)</f>
        <v>409605.96</v>
      </c>
      <c r="H5" s="207">
        <f t="shared" si="0"/>
        <v>2048029.8</v>
      </c>
    </row>
    <row r="6" spans="1:8" x14ac:dyDescent="0.2">
      <c r="A6" s="208"/>
      <c r="B6" s="209" t="s">
        <v>352</v>
      </c>
      <c r="C6" s="210">
        <f>[1]амортизация!K1354</f>
        <v>409605.96</v>
      </c>
      <c r="D6" s="210">
        <f>[1]амортизация!L1354</f>
        <v>409605.96</v>
      </c>
      <c r="E6" s="210">
        <f>[1]амортизация!M1354</f>
        <v>409605.96</v>
      </c>
      <c r="F6" s="210">
        <f>[1]амортизация!N1354</f>
        <v>409605.96</v>
      </c>
      <c r="G6" s="210">
        <f>[1]амортизация!O1354</f>
        <v>409605.96</v>
      </c>
      <c r="H6" s="211">
        <f t="shared" si="0"/>
        <v>2048029.8</v>
      </c>
    </row>
    <row r="7" spans="1:8" x14ac:dyDescent="0.2">
      <c r="A7" s="208"/>
      <c r="B7" s="209" t="s">
        <v>353</v>
      </c>
      <c r="C7" s="210"/>
      <c r="D7" s="210"/>
      <c r="E7" s="210"/>
      <c r="F7" s="210"/>
      <c r="G7" s="210"/>
      <c r="H7" s="211">
        <f t="shared" si="0"/>
        <v>0</v>
      </c>
    </row>
    <row r="8" spans="1:8" x14ac:dyDescent="0.2">
      <c r="A8" s="205">
        <v>3</v>
      </c>
      <c r="B8" s="205" t="s">
        <v>355</v>
      </c>
      <c r="C8" s="207">
        <f>SUM(C9:C10)</f>
        <v>5564521.5729999999</v>
      </c>
      <c r="D8" s="207">
        <f>SUM(D9:D10)</f>
        <v>5564521.5729999999</v>
      </c>
      <c r="E8" s="207">
        <f>SUM(E9:E10)</f>
        <v>5564521.5729999999</v>
      </c>
      <c r="F8" s="207">
        <f>SUM(F9:F10)</f>
        <v>5564521.5729999999</v>
      </c>
      <c r="G8" s="207">
        <f>SUM(G9:G10)</f>
        <v>5564521.5729999999</v>
      </c>
      <c r="H8" s="207">
        <f t="shared" si="0"/>
        <v>27822607.864999998</v>
      </c>
    </row>
    <row r="9" spans="1:8" x14ac:dyDescent="0.2">
      <c r="A9" s="208"/>
      <c r="B9" s="209" t="s">
        <v>352</v>
      </c>
      <c r="C9" s="210">
        <f>[1]амортизация!H1340</f>
        <v>4280401.21</v>
      </c>
      <c r="D9" s="210">
        <f>[1]амортизация!I1340</f>
        <v>4280401.21</v>
      </c>
      <c r="E9" s="210">
        <f>[1]амортизация!J1340</f>
        <v>4280401.21</v>
      </c>
      <c r="F9" s="210">
        <f>[1]амортизация!K1340</f>
        <v>4280401.21</v>
      </c>
      <c r="G9" s="210">
        <f>[1]амортизация!L1340</f>
        <v>4280401.21</v>
      </c>
      <c r="H9" s="211">
        <f t="shared" si="0"/>
        <v>21402006.050000001</v>
      </c>
    </row>
    <row r="10" spans="1:8" x14ac:dyDescent="0.2">
      <c r="A10" s="208"/>
      <c r="B10" s="209" t="s">
        <v>353</v>
      </c>
      <c r="C10" s="210">
        <f>C9*0.3</f>
        <v>1284120.3629999999</v>
      </c>
      <c r="D10" s="210">
        <f>D9*0.3</f>
        <v>1284120.3629999999</v>
      </c>
      <c r="E10" s="210">
        <f>E9*0.3</f>
        <v>1284120.3629999999</v>
      </c>
      <c r="F10" s="210">
        <f>F9*0.3</f>
        <v>1284120.3629999999</v>
      </c>
      <c r="G10" s="210">
        <f>G9*0.3</f>
        <v>1284120.3629999999</v>
      </c>
      <c r="H10" s="211">
        <f t="shared" si="0"/>
        <v>6420601.8149999995</v>
      </c>
    </row>
    <row r="11" spans="1:8" x14ac:dyDescent="0.2">
      <c r="A11" s="205">
        <v>4</v>
      </c>
      <c r="B11" s="205" t="s">
        <v>356</v>
      </c>
      <c r="C11" s="207">
        <f>SUM(C12:C13)</f>
        <v>4330696.9029999999</v>
      </c>
      <c r="D11" s="207">
        <f>SUM(D12:D13)</f>
        <v>4330696.9029999999</v>
      </c>
      <c r="E11" s="207">
        <f>SUM(E12:E13)</f>
        <v>4330696.9029999999</v>
      </c>
      <c r="F11" s="207">
        <f>SUM(F12:F13)</f>
        <v>4330696.9029999999</v>
      </c>
      <c r="G11" s="207">
        <f>SUM(G12:G13)</f>
        <v>4330696.9029999999</v>
      </c>
      <c r="H11" s="207">
        <f t="shared" si="0"/>
        <v>21653484.515000001</v>
      </c>
    </row>
    <row r="12" spans="1:8" x14ac:dyDescent="0.2">
      <c r="A12" s="208"/>
      <c r="B12" s="209" t="s">
        <v>352</v>
      </c>
      <c r="C12" s="210">
        <f>[1]амортизация!K1361</f>
        <v>3331305.31</v>
      </c>
      <c r="D12" s="210">
        <f>[1]амортизация!L1361</f>
        <v>3331305.31</v>
      </c>
      <c r="E12" s="210">
        <f>[1]амортизация!M1361</f>
        <v>3331305.31</v>
      </c>
      <c r="F12" s="210">
        <f>[1]амортизация!N1361</f>
        <v>3331305.31</v>
      </c>
      <c r="G12" s="210">
        <f>[1]амортизация!O1361</f>
        <v>3331305.31</v>
      </c>
      <c r="H12" s="211">
        <f t="shared" si="0"/>
        <v>16656526.550000001</v>
      </c>
    </row>
    <row r="13" spans="1:8" x14ac:dyDescent="0.2">
      <c r="A13" s="208"/>
      <c r="B13" s="209" t="s">
        <v>353</v>
      </c>
      <c r="C13" s="210">
        <f>C12*0.3</f>
        <v>999391.59299999999</v>
      </c>
      <c r="D13" s="210">
        <f>D12*0.3</f>
        <v>999391.59299999999</v>
      </c>
      <c r="E13" s="210">
        <f>E12*0.3</f>
        <v>999391.59299999999</v>
      </c>
      <c r="F13" s="210">
        <f>F12*0.3</f>
        <v>999391.59299999999</v>
      </c>
      <c r="G13" s="210">
        <f>G12*0.3</f>
        <v>999391.59299999999</v>
      </c>
      <c r="H13" s="211">
        <f t="shared" si="0"/>
        <v>4996957.9649999999</v>
      </c>
    </row>
    <row r="14" spans="1:8" x14ac:dyDescent="0.2">
      <c r="A14" s="205">
        <v>5</v>
      </c>
      <c r="B14" s="205" t="s">
        <v>357</v>
      </c>
      <c r="C14" s="207">
        <f>SUM(C15:C16)</f>
        <v>9600095.1410000008</v>
      </c>
      <c r="D14" s="207">
        <f>SUM(D15:D16)</f>
        <v>9600095.1410000008</v>
      </c>
      <c r="E14" s="207">
        <f>SUM(E15:E16)</f>
        <v>9600095.1410000008</v>
      </c>
      <c r="F14" s="207">
        <f>SUM(F15:F16)</f>
        <v>9600095.1410000008</v>
      </c>
      <c r="G14" s="207">
        <f>SUM(G15:G16)</f>
        <v>9600095.1410000008</v>
      </c>
      <c r="H14" s="207">
        <f t="shared" si="0"/>
        <v>48000475.705000006</v>
      </c>
    </row>
    <row r="15" spans="1:8" x14ac:dyDescent="0.2">
      <c r="A15" s="208"/>
      <c r="B15" s="209" t="s">
        <v>352</v>
      </c>
      <c r="C15" s="210">
        <f>[1]амортизация!K1347</f>
        <v>7384688.5700000003</v>
      </c>
      <c r="D15" s="210">
        <f>[1]амортизация!L1347</f>
        <v>7384688.5700000003</v>
      </c>
      <c r="E15" s="210">
        <f>[1]амортизация!M1347</f>
        <v>7384688.5700000003</v>
      </c>
      <c r="F15" s="210">
        <f>[1]амортизация!N1347</f>
        <v>7384688.5700000003</v>
      </c>
      <c r="G15" s="210">
        <f>[1]амортизация!O1347</f>
        <v>7384688.5700000003</v>
      </c>
      <c r="H15" s="211">
        <f t="shared" si="0"/>
        <v>36923442.850000001</v>
      </c>
    </row>
    <row r="16" spans="1:8" x14ac:dyDescent="0.2">
      <c r="A16" s="208"/>
      <c r="B16" s="209" t="s">
        <v>353</v>
      </c>
      <c r="C16" s="210">
        <f>C15*0.3</f>
        <v>2215406.571</v>
      </c>
      <c r="D16" s="210">
        <f>D15*0.3</f>
        <v>2215406.571</v>
      </c>
      <c r="E16" s="210">
        <f>E15*0.3</f>
        <v>2215406.571</v>
      </c>
      <c r="F16" s="210">
        <f>F15*0.3</f>
        <v>2215406.571</v>
      </c>
      <c r="G16" s="210">
        <f>G15*0.3</f>
        <v>2215406.571</v>
      </c>
      <c r="H16" s="211">
        <f t="shared" si="0"/>
        <v>11077032.855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G23"/>
  <sheetViews>
    <sheetView zoomScaleNormal="100" zoomScaleSheetLayoutView="100" workbookViewId="0">
      <selection activeCell="B2" sqref="B1:CC65536"/>
    </sheetView>
  </sheetViews>
  <sheetFormatPr defaultColWidth="7.6640625" defaultRowHeight="11.4" x14ac:dyDescent="0.2"/>
  <cols>
    <col min="1" max="1" width="24.6640625" style="147" customWidth="1"/>
    <col min="2" max="13" width="8.6640625" style="147" bestFit="1" customWidth="1"/>
    <col min="14" max="14" width="8.6640625" style="147" customWidth="1"/>
    <col min="15" max="26" width="8.6640625" style="147" bestFit="1" customWidth="1"/>
    <col min="27" max="28" width="8.6640625" style="147" customWidth="1"/>
    <col min="29" max="31" width="8.6640625" style="147" bestFit="1" customWidth="1"/>
    <col min="32" max="32" width="9.33203125" style="147" customWidth="1"/>
    <col min="33" max="33" width="9.6640625" style="147" customWidth="1"/>
    <col min="34" max="35" width="9.33203125" style="147" customWidth="1"/>
    <col min="36" max="37" width="9" style="147" customWidth="1"/>
    <col min="38" max="38" width="7.33203125" style="147" customWidth="1"/>
    <col min="39" max="40" width="7.6640625" style="147"/>
    <col min="41" max="41" width="8.6640625" style="147" customWidth="1"/>
    <col min="42" max="42" width="9" style="147" customWidth="1"/>
    <col min="43" max="44" width="8.6640625" style="147" customWidth="1"/>
    <col min="45" max="47" width="7.6640625" style="147"/>
    <col min="48" max="48" width="8.6640625" style="147" customWidth="1"/>
    <col min="49" max="54" width="8.44140625" style="147" customWidth="1"/>
    <col min="55" max="55" width="7.6640625" style="147"/>
    <col min="56" max="57" width="8.5546875" style="147" customWidth="1"/>
    <col min="58" max="58" width="9" style="147" customWidth="1"/>
    <col min="59" max="59" width="8.6640625" style="147" customWidth="1"/>
    <col min="60" max="60" width="8.5546875" style="147" customWidth="1"/>
    <col min="61" max="61" width="9.33203125" style="147" customWidth="1"/>
    <col min="62" max="62" width="8.6640625" style="147" customWidth="1"/>
    <col min="63" max="63" width="9.6640625" style="147" customWidth="1"/>
    <col min="64" max="64" width="9.33203125" style="147" customWidth="1"/>
    <col min="65" max="66" width="7.6640625" style="147"/>
    <col min="67" max="67" width="9.44140625" style="147" customWidth="1"/>
    <col min="68" max="68" width="9.33203125" style="147" customWidth="1"/>
    <col min="69" max="69" width="8.5546875" style="147" customWidth="1"/>
    <col min="70" max="71" width="9" style="147" customWidth="1"/>
    <col min="72" max="72" width="9.6640625" style="147" customWidth="1"/>
    <col min="73" max="74" width="9.33203125" style="147" customWidth="1"/>
    <col min="75" max="75" width="9.44140625" style="147" customWidth="1"/>
    <col min="76" max="79" width="9.33203125" style="147" customWidth="1"/>
    <col min="80" max="81" width="8.6640625" style="147" customWidth="1"/>
    <col min="82" max="83" width="10.6640625" style="147" customWidth="1"/>
    <col min="84" max="84" width="9.33203125" style="147" customWidth="1"/>
    <col min="85" max="85" width="10.6640625" style="147" customWidth="1"/>
    <col min="86" max="16384" width="7.6640625" style="147"/>
  </cols>
  <sheetData>
    <row r="1" spans="1:85" ht="15" customHeight="1" x14ac:dyDescent="0.25">
      <c r="A1" s="587" t="s">
        <v>312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</row>
    <row r="2" spans="1:85" ht="1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5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9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50"/>
      <c r="BH2" s="151"/>
      <c r="BI2" s="151"/>
      <c r="BJ2" s="150"/>
      <c r="BK2" s="150"/>
      <c r="BL2" s="151"/>
      <c r="BM2" s="150"/>
      <c r="BN2" s="150"/>
      <c r="BO2" s="146"/>
      <c r="BP2" s="146"/>
      <c r="BQ2" s="146"/>
      <c r="BR2" s="152"/>
      <c r="BS2" s="150"/>
      <c r="BT2" s="146"/>
      <c r="BU2" s="146"/>
      <c r="BV2" s="146"/>
      <c r="BW2" s="588" t="s">
        <v>200</v>
      </c>
      <c r="BX2" s="588"/>
      <c r="BY2" s="588"/>
      <c r="BZ2" s="588"/>
      <c r="CA2" s="588"/>
      <c r="CB2" s="588"/>
      <c r="CC2" s="588"/>
      <c r="CD2" s="588"/>
      <c r="CE2" s="588"/>
      <c r="CF2" s="588"/>
      <c r="CG2" s="588"/>
    </row>
    <row r="3" spans="1:85" s="153" customFormat="1" ht="14.25" customHeight="1" x14ac:dyDescent="0.3">
      <c r="A3" s="589"/>
      <c r="B3" s="591">
        <v>2010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3"/>
      <c r="O3" s="591">
        <v>2011</v>
      </c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3"/>
      <c r="AB3" s="591">
        <v>2012</v>
      </c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3"/>
      <c r="AO3" s="591">
        <v>2013</v>
      </c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3"/>
      <c r="BB3" s="589">
        <v>2014</v>
      </c>
      <c r="BC3" s="589"/>
      <c r="BD3" s="589"/>
      <c r="BE3" s="589"/>
      <c r="BF3" s="595"/>
      <c r="BG3" s="595"/>
      <c r="BH3" s="595"/>
      <c r="BI3" s="595"/>
      <c r="BJ3" s="595"/>
      <c r="BK3" s="595"/>
      <c r="BL3" s="595"/>
      <c r="BM3" s="595"/>
      <c r="BN3" s="595"/>
      <c r="BO3" s="591">
        <v>2015</v>
      </c>
      <c r="BP3" s="592"/>
      <c r="BQ3" s="592"/>
      <c r="BR3" s="592"/>
      <c r="BS3" s="596"/>
      <c r="BT3" s="591">
        <v>2016</v>
      </c>
      <c r="BU3" s="592"/>
      <c r="BV3" s="592"/>
      <c r="BW3" s="597"/>
      <c r="BX3" s="598"/>
      <c r="BY3" s="599">
        <v>2017</v>
      </c>
      <c r="BZ3" s="597"/>
      <c r="CA3" s="597"/>
      <c r="CB3" s="597"/>
      <c r="CC3" s="597"/>
      <c r="CD3" s="591">
        <v>2018</v>
      </c>
      <c r="CE3" s="592"/>
      <c r="CF3" s="592"/>
      <c r="CG3" s="592"/>
    </row>
    <row r="4" spans="1:85" s="153" customFormat="1" ht="12.75" customHeight="1" x14ac:dyDescent="0.3">
      <c r="A4" s="590"/>
      <c r="B4" s="154" t="s">
        <v>313</v>
      </c>
      <c r="C4" s="154" t="s">
        <v>314</v>
      </c>
      <c r="D4" s="154" t="s">
        <v>315</v>
      </c>
      <c r="E4" s="154" t="s">
        <v>316</v>
      </c>
      <c r="F4" s="154" t="s">
        <v>317</v>
      </c>
      <c r="G4" s="154" t="s">
        <v>318</v>
      </c>
      <c r="H4" s="154" t="s">
        <v>319</v>
      </c>
      <c r="I4" s="154" t="s">
        <v>320</v>
      </c>
      <c r="J4" s="154" t="s">
        <v>321</v>
      </c>
      <c r="K4" s="154" t="s">
        <v>322</v>
      </c>
      <c r="L4" s="154" t="s">
        <v>323</v>
      </c>
      <c r="M4" s="154" t="s">
        <v>324</v>
      </c>
      <c r="N4" s="154" t="s">
        <v>233</v>
      </c>
      <c r="O4" s="154" t="s">
        <v>313</v>
      </c>
      <c r="P4" s="154" t="s">
        <v>314</v>
      </c>
      <c r="Q4" s="154" t="s">
        <v>315</v>
      </c>
      <c r="R4" s="154" t="s">
        <v>316</v>
      </c>
      <c r="S4" s="154" t="s">
        <v>317</v>
      </c>
      <c r="T4" s="154" t="s">
        <v>318</v>
      </c>
      <c r="U4" s="154" t="s">
        <v>319</v>
      </c>
      <c r="V4" s="154" t="s">
        <v>320</v>
      </c>
      <c r="W4" s="154" t="s">
        <v>321</v>
      </c>
      <c r="X4" s="154" t="s">
        <v>322</v>
      </c>
      <c r="Y4" s="154" t="s">
        <v>323</v>
      </c>
      <c r="Z4" s="154" t="s">
        <v>324</v>
      </c>
      <c r="AA4" s="154" t="s">
        <v>233</v>
      </c>
      <c r="AB4" s="154" t="s">
        <v>313</v>
      </c>
      <c r="AC4" s="154" t="s">
        <v>314</v>
      </c>
      <c r="AD4" s="154" t="s">
        <v>315</v>
      </c>
      <c r="AE4" s="154" t="s">
        <v>316</v>
      </c>
      <c r="AF4" s="154" t="s">
        <v>317</v>
      </c>
      <c r="AG4" s="154" t="s">
        <v>318</v>
      </c>
      <c r="AH4" s="154" t="s">
        <v>319</v>
      </c>
      <c r="AI4" s="154" t="s">
        <v>320</v>
      </c>
      <c r="AJ4" s="154" t="s">
        <v>321</v>
      </c>
      <c r="AK4" s="154" t="s">
        <v>322</v>
      </c>
      <c r="AL4" s="154" t="s">
        <v>323</v>
      </c>
      <c r="AM4" s="154" t="s">
        <v>324</v>
      </c>
      <c r="AN4" s="154" t="s">
        <v>233</v>
      </c>
      <c r="AO4" s="154" t="s">
        <v>313</v>
      </c>
      <c r="AP4" s="154" t="s">
        <v>314</v>
      </c>
      <c r="AQ4" s="154" t="s">
        <v>315</v>
      </c>
      <c r="AR4" s="154" t="s">
        <v>316</v>
      </c>
      <c r="AS4" s="154" t="s">
        <v>317</v>
      </c>
      <c r="AT4" s="154" t="s">
        <v>318</v>
      </c>
      <c r="AU4" s="154" t="s">
        <v>319</v>
      </c>
      <c r="AV4" s="154" t="s">
        <v>320</v>
      </c>
      <c r="AW4" s="154" t="s">
        <v>321</v>
      </c>
      <c r="AX4" s="154" t="s">
        <v>322</v>
      </c>
      <c r="AY4" s="154" t="s">
        <v>323</v>
      </c>
      <c r="AZ4" s="154" t="s">
        <v>324</v>
      </c>
      <c r="BA4" s="154" t="s">
        <v>233</v>
      </c>
      <c r="BB4" s="155" t="s">
        <v>313</v>
      </c>
      <c r="BC4" s="155" t="s">
        <v>314</v>
      </c>
      <c r="BD4" s="155" t="s">
        <v>315</v>
      </c>
      <c r="BE4" s="154" t="s">
        <v>316</v>
      </c>
      <c r="BF4" s="154" t="s">
        <v>317</v>
      </c>
      <c r="BG4" s="154" t="s">
        <v>318</v>
      </c>
      <c r="BH4" s="154" t="s">
        <v>319</v>
      </c>
      <c r="BI4" s="154" t="s">
        <v>320</v>
      </c>
      <c r="BJ4" s="154" t="s">
        <v>321</v>
      </c>
      <c r="BK4" s="154" t="s">
        <v>322</v>
      </c>
      <c r="BL4" s="154" t="s">
        <v>323</v>
      </c>
      <c r="BM4" s="156" t="s">
        <v>324</v>
      </c>
      <c r="BN4" s="154" t="s">
        <v>233</v>
      </c>
      <c r="BO4" s="157" t="s">
        <v>325</v>
      </c>
      <c r="BP4" s="154" t="s">
        <v>326</v>
      </c>
      <c r="BQ4" s="157" t="s">
        <v>327</v>
      </c>
      <c r="BR4" s="154" t="s">
        <v>328</v>
      </c>
      <c r="BS4" s="154" t="s">
        <v>233</v>
      </c>
      <c r="BT4" s="157" t="s">
        <v>325</v>
      </c>
      <c r="BU4" s="154" t="s">
        <v>326</v>
      </c>
      <c r="BV4" s="157" t="s">
        <v>327</v>
      </c>
      <c r="BW4" s="154" t="s">
        <v>328</v>
      </c>
      <c r="BX4" s="154" t="s">
        <v>233</v>
      </c>
      <c r="BY4" s="157" t="s">
        <v>325</v>
      </c>
      <c r="BZ4" s="154" t="s">
        <v>326</v>
      </c>
      <c r="CA4" s="157" t="s">
        <v>327</v>
      </c>
      <c r="CB4" s="154" t="s">
        <v>328</v>
      </c>
      <c r="CC4" s="154" t="s">
        <v>233</v>
      </c>
      <c r="CD4" s="157" t="s">
        <v>325</v>
      </c>
      <c r="CE4" s="154" t="s">
        <v>326</v>
      </c>
      <c r="CF4" s="157" t="s">
        <v>327</v>
      </c>
      <c r="CG4" s="154" t="s">
        <v>328</v>
      </c>
    </row>
    <row r="5" spans="1:85" s="170" customFormat="1" ht="13.8" x14ac:dyDescent="0.3">
      <c r="A5" s="158" t="s">
        <v>329</v>
      </c>
      <c r="B5" s="159">
        <v>66674</v>
      </c>
      <c r="C5" s="159">
        <v>66315</v>
      </c>
      <c r="D5" s="159">
        <v>72251</v>
      </c>
      <c r="E5" s="159">
        <v>75203</v>
      </c>
      <c r="F5" s="159">
        <v>74791</v>
      </c>
      <c r="G5" s="159">
        <v>81266</v>
      </c>
      <c r="H5" s="159">
        <v>82282</v>
      </c>
      <c r="I5" s="159">
        <v>80789</v>
      </c>
      <c r="J5" s="159">
        <v>78805</v>
      </c>
      <c r="K5" s="159">
        <v>77785</v>
      </c>
      <c r="L5" s="159">
        <v>77374</v>
      </c>
      <c r="M5" s="159">
        <v>97256</v>
      </c>
      <c r="N5" s="160">
        <v>77611</v>
      </c>
      <c r="O5" s="159">
        <v>77464</v>
      </c>
      <c r="P5" s="159">
        <v>78083</v>
      </c>
      <c r="Q5" s="159">
        <v>87470</v>
      </c>
      <c r="R5" s="159">
        <v>83276</v>
      </c>
      <c r="S5" s="159">
        <v>84116</v>
      </c>
      <c r="T5" s="159">
        <v>88296</v>
      </c>
      <c r="U5" s="159">
        <v>92993</v>
      </c>
      <c r="V5" s="159">
        <v>93106</v>
      </c>
      <c r="W5" s="159">
        <v>91925</v>
      </c>
      <c r="X5" s="159">
        <v>90980</v>
      </c>
      <c r="Y5" s="159">
        <v>91793</v>
      </c>
      <c r="Z5" s="159">
        <v>119144</v>
      </c>
      <c r="AA5" s="161">
        <v>90027.9</v>
      </c>
      <c r="AB5" s="159">
        <v>92191</v>
      </c>
      <c r="AC5" s="159">
        <v>92338</v>
      </c>
      <c r="AD5" s="159">
        <v>100584</v>
      </c>
      <c r="AE5" s="159">
        <v>97568</v>
      </c>
      <c r="AF5" s="159">
        <v>98942</v>
      </c>
      <c r="AG5" s="159">
        <v>104896</v>
      </c>
      <c r="AH5" s="159">
        <v>106620</v>
      </c>
      <c r="AI5" s="159">
        <v>104546</v>
      </c>
      <c r="AJ5" s="159">
        <v>99804</v>
      </c>
      <c r="AK5" s="159">
        <v>98861</v>
      </c>
      <c r="AL5" s="162">
        <v>100866</v>
      </c>
      <c r="AM5" s="162">
        <v>127402</v>
      </c>
      <c r="AN5" s="161">
        <v>101263.3</v>
      </c>
      <c r="AO5" s="159">
        <v>99152</v>
      </c>
      <c r="AP5" s="159">
        <v>98736</v>
      </c>
      <c r="AQ5" s="159">
        <v>108836</v>
      </c>
      <c r="AR5" s="159">
        <v>105289</v>
      </c>
      <c r="AS5" s="160">
        <v>106286</v>
      </c>
      <c r="AT5" s="160">
        <v>109970</v>
      </c>
      <c r="AU5" s="162">
        <v>112792</v>
      </c>
      <c r="AV5" s="159">
        <v>110020</v>
      </c>
      <c r="AW5" s="159">
        <v>105905</v>
      </c>
      <c r="AX5" s="162">
        <v>105948</v>
      </c>
      <c r="AY5" s="162">
        <v>107317</v>
      </c>
      <c r="AZ5" s="160">
        <v>137043</v>
      </c>
      <c r="BA5" s="163">
        <v>109140.77999087681</v>
      </c>
      <c r="BB5" s="160">
        <v>104654</v>
      </c>
      <c r="BC5" s="160">
        <v>104949</v>
      </c>
      <c r="BD5" s="159">
        <v>116768</v>
      </c>
      <c r="BE5" s="159">
        <v>116927</v>
      </c>
      <c r="BF5" s="159">
        <v>120479</v>
      </c>
      <c r="BG5" s="159">
        <v>124780</v>
      </c>
      <c r="BH5" s="159">
        <v>125936</v>
      </c>
      <c r="BI5" s="159">
        <v>121763</v>
      </c>
      <c r="BJ5" s="159">
        <v>118730</v>
      </c>
      <c r="BK5" s="159">
        <v>118884</v>
      </c>
      <c r="BL5" s="159">
        <v>119111</v>
      </c>
      <c r="BM5" s="164">
        <v>154577</v>
      </c>
      <c r="BN5" s="165">
        <v>121020.6</v>
      </c>
      <c r="BO5" s="159">
        <v>118638</v>
      </c>
      <c r="BP5" s="160">
        <v>124227</v>
      </c>
      <c r="BQ5" s="159">
        <v>124656</v>
      </c>
      <c r="BR5" s="159">
        <v>136094</v>
      </c>
      <c r="BS5" s="166">
        <v>126021</v>
      </c>
      <c r="BT5" s="159">
        <v>132769</v>
      </c>
      <c r="BU5" s="167">
        <v>143600</v>
      </c>
      <c r="BV5" s="168">
        <v>141187</v>
      </c>
      <c r="BW5" s="168">
        <v>154632</v>
      </c>
      <c r="BX5" s="168">
        <v>142898</v>
      </c>
      <c r="BY5" s="168">
        <v>140265</v>
      </c>
      <c r="BZ5" s="168">
        <v>149951</v>
      </c>
      <c r="CA5" s="169">
        <v>147988</v>
      </c>
      <c r="CB5" s="169">
        <v>163725</v>
      </c>
      <c r="CC5" s="168">
        <v>150827</v>
      </c>
      <c r="CD5" s="168">
        <v>152442</v>
      </c>
      <c r="CE5" s="168">
        <v>162751</v>
      </c>
      <c r="CF5" s="169">
        <v>161783</v>
      </c>
      <c r="CG5" s="169">
        <v>176050</v>
      </c>
    </row>
    <row r="6" spans="1:85" s="183" customFormat="1" ht="13.8" x14ac:dyDescent="0.3">
      <c r="A6" s="171" t="s">
        <v>330</v>
      </c>
      <c r="B6" s="172">
        <v>47171</v>
      </c>
      <c r="C6" s="172">
        <v>46589</v>
      </c>
      <c r="D6" s="172">
        <v>49387</v>
      </c>
      <c r="E6" s="172">
        <v>50695</v>
      </c>
      <c r="F6" s="172">
        <v>54651</v>
      </c>
      <c r="G6" s="172">
        <v>58246</v>
      </c>
      <c r="H6" s="172">
        <v>58567</v>
      </c>
      <c r="I6" s="172">
        <v>57367</v>
      </c>
      <c r="J6" s="172">
        <v>57997</v>
      </c>
      <c r="K6" s="172">
        <v>55338</v>
      </c>
      <c r="L6" s="172">
        <v>54930</v>
      </c>
      <c r="M6" s="172">
        <v>65206</v>
      </c>
      <c r="N6" s="173">
        <v>54557</v>
      </c>
      <c r="O6" s="172">
        <v>55748</v>
      </c>
      <c r="P6" s="172">
        <v>56139</v>
      </c>
      <c r="Q6" s="172">
        <v>58243</v>
      </c>
      <c r="R6" s="172">
        <v>56466</v>
      </c>
      <c r="S6" s="172">
        <v>59199</v>
      </c>
      <c r="T6" s="172">
        <v>62831</v>
      </c>
      <c r="U6" s="172">
        <v>66359</v>
      </c>
      <c r="V6" s="172">
        <v>65124</v>
      </c>
      <c r="W6" s="172">
        <v>69424</v>
      </c>
      <c r="X6" s="172">
        <v>69615</v>
      </c>
      <c r="Y6" s="172">
        <v>68209</v>
      </c>
      <c r="Z6" s="172">
        <v>83397</v>
      </c>
      <c r="AA6" s="174">
        <v>64494.8</v>
      </c>
      <c r="AB6" s="172">
        <v>68441</v>
      </c>
      <c r="AC6" s="172">
        <v>68903</v>
      </c>
      <c r="AD6" s="172">
        <v>72254</v>
      </c>
      <c r="AE6" s="172">
        <v>72242</v>
      </c>
      <c r="AF6" s="172">
        <v>73816</v>
      </c>
      <c r="AG6" s="172">
        <v>78408</v>
      </c>
      <c r="AH6" s="172">
        <v>81400</v>
      </c>
      <c r="AI6" s="172">
        <v>74955</v>
      </c>
      <c r="AJ6" s="172">
        <v>75112</v>
      </c>
      <c r="AK6" s="172">
        <v>72599</v>
      </c>
      <c r="AL6" s="175">
        <v>72274</v>
      </c>
      <c r="AM6" s="175">
        <v>88998</v>
      </c>
      <c r="AN6" s="174">
        <v>74684.899999999994</v>
      </c>
      <c r="AO6" s="172">
        <v>72040</v>
      </c>
      <c r="AP6" s="172">
        <v>72019</v>
      </c>
      <c r="AQ6" s="172">
        <v>78170</v>
      </c>
      <c r="AR6" s="172">
        <v>73592</v>
      </c>
      <c r="AS6" s="173">
        <v>78735</v>
      </c>
      <c r="AT6" s="173">
        <v>81032</v>
      </c>
      <c r="AU6" s="175">
        <v>81793</v>
      </c>
      <c r="AV6" s="172">
        <v>76119</v>
      </c>
      <c r="AW6" s="172">
        <v>79174</v>
      </c>
      <c r="AX6" s="175">
        <v>78990</v>
      </c>
      <c r="AY6" s="175">
        <v>77941</v>
      </c>
      <c r="AZ6" s="173">
        <v>97303</v>
      </c>
      <c r="BA6" s="176">
        <v>79127.338981169756</v>
      </c>
      <c r="BB6" s="173">
        <v>75115</v>
      </c>
      <c r="BC6" s="173">
        <v>74323</v>
      </c>
      <c r="BD6" s="172">
        <v>80394</v>
      </c>
      <c r="BE6" s="172">
        <v>80032</v>
      </c>
      <c r="BF6" s="172">
        <v>87004</v>
      </c>
      <c r="BG6" s="172">
        <v>89504</v>
      </c>
      <c r="BH6" s="172">
        <v>86813</v>
      </c>
      <c r="BI6" s="172">
        <v>82926</v>
      </c>
      <c r="BJ6" s="172">
        <v>86068</v>
      </c>
      <c r="BK6" s="172">
        <v>85933</v>
      </c>
      <c r="BL6" s="172">
        <v>83391</v>
      </c>
      <c r="BM6" s="177">
        <v>100826</v>
      </c>
      <c r="BN6" s="178">
        <v>85412</v>
      </c>
      <c r="BO6" s="172">
        <v>82633</v>
      </c>
      <c r="BP6" s="173">
        <v>90457</v>
      </c>
      <c r="BQ6" s="172">
        <v>88593</v>
      </c>
      <c r="BR6" s="172">
        <v>94080</v>
      </c>
      <c r="BS6" s="179">
        <v>89176</v>
      </c>
      <c r="BT6" s="172">
        <v>94172</v>
      </c>
      <c r="BU6" s="180">
        <v>106004</v>
      </c>
      <c r="BV6" s="181">
        <v>104132</v>
      </c>
      <c r="BW6" s="181">
        <v>114462</v>
      </c>
      <c r="BX6" s="181">
        <v>104816</v>
      </c>
      <c r="BY6" s="181">
        <v>101292</v>
      </c>
      <c r="BZ6" s="181">
        <v>112581</v>
      </c>
      <c r="CA6" s="182">
        <v>111082</v>
      </c>
      <c r="CB6" s="182">
        <v>120346</v>
      </c>
      <c r="CC6" s="181">
        <v>110776</v>
      </c>
      <c r="CD6" s="181">
        <v>110395</v>
      </c>
      <c r="CE6" s="181">
        <v>121639</v>
      </c>
      <c r="CF6" s="182">
        <v>121358</v>
      </c>
      <c r="CG6" s="182">
        <v>130710</v>
      </c>
    </row>
    <row r="7" spans="1:85" s="183" customFormat="1" ht="13.8" x14ac:dyDescent="0.3">
      <c r="A7" s="171" t="s">
        <v>331</v>
      </c>
      <c r="B7" s="172">
        <v>57245</v>
      </c>
      <c r="C7" s="172">
        <v>57553</v>
      </c>
      <c r="D7" s="172">
        <v>64939</v>
      </c>
      <c r="E7" s="172">
        <v>66102</v>
      </c>
      <c r="F7" s="172">
        <v>67202</v>
      </c>
      <c r="G7" s="172">
        <v>72141</v>
      </c>
      <c r="H7" s="172">
        <v>74099</v>
      </c>
      <c r="I7" s="172">
        <v>73320</v>
      </c>
      <c r="J7" s="172">
        <v>71647</v>
      </c>
      <c r="K7" s="172">
        <v>68242</v>
      </c>
      <c r="L7" s="172">
        <v>70180</v>
      </c>
      <c r="M7" s="172">
        <v>90126</v>
      </c>
      <c r="N7" s="173">
        <v>69726</v>
      </c>
      <c r="O7" s="172">
        <v>68654</v>
      </c>
      <c r="P7" s="172">
        <v>70648</v>
      </c>
      <c r="Q7" s="172">
        <v>74430</v>
      </c>
      <c r="R7" s="172">
        <v>73038</v>
      </c>
      <c r="S7" s="172">
        <v>73660</v>
      </c>
      <c r="T7" s="172">
        <v>77860</v>
      </c>
      <c r="U7" s="172">
        <v>82150</v>
      </c>
      <c r="V7" s="172">
        <v>85305</v>
      </c>
      <c r="W7" s="172">
        <v>80750</v>
      </c>
      <c r="X7" s="172">
        <v>80450</v>
      </c>
      <c r="Y7" s="172">
        <v>80806</v>
      </c>
      <c r="Z7" s="172">
        <v>108687</v>
      </c>
      <c r="AA7" s="174">
        <v>79877.600000000006</v>
      </c>
      <c r="AB7" s="172">
        <v>80929</v>
      </c>
      <c r="AC7" s="172">
        <v>80136</v>
      </c>
      <c r="AD7" s="172">
        <v>89259</v>
      </c>
      <c r="AE7" s="172">
        <v>83740</v>
      </c>
      <c r="AF7" s="172">
        <v>88330</v>
      </c>
      <c r="AG7" s="172">
        <v>92848</v>
      </c>
      <c r="AH7" s="172">
        <v>96052</v>
      </c>
      <c r="AI7" s="172">
        <v>94938</v>
      </c>
      <c r="AJ7" s="172">
        <v>88586</v>
      </c>
      <c r="AK7" s="172">
        <v>89181</v>
      </c>
      <c r="AL7" s="175">
        <v>88798</v>
      </c>
      <c r="AM7" s="175">
        <v>113294</v>
      </c>
      <c r="AN7" s="174">
        <v>90240.9</v>
      </c>
      <c r="AO7" s="172">
        <v>88977</v>
      </c>
      <c r="AP7" s="172">
        <v>87342</v>
      </c>
      <c r="AQ7" s="172">
        <v>94587</v>
      </c>
      <c r="AR7" s="172">
        <v>91705</v>
      </c>
      <c r="AS7" s="173">
        <v>92429</v>
      </c>
      <c r="AT7" s="173">
        <v>97330</v>
      </c>
      <c r="AU7" s="175">
        <v>101551</v>
      </c>
      <c r="AV7" s="172">
        <v>97405</v>
      </c>
      <c r="AW7" s="172">
        <v>92760</v>
      </c>
      <c r="AX7" s="175">
        <v>94057</v>
      </c>
      <c r="AY7" s="175">
        <v>94658</v>
      </c>
      <c r="AZ7" s="173">
        <v>127695</v>
      </c>
      <c r="BA7" s="176">
        <v>96574.682419093093</v>
      </c>
      <c r="BB7" s="173">
        <v>92517</v>
      </c>
      <c r="BC7" s="173">
        <v>94318</v>
      </c>
      <c r="BD7" s="172">
        <v>101420</v>
      </c>
      <c r="BE7" s="172">
        <v>100880</v>
      </c>
      <c r="BF7" s="172">
        <v>104921</v>
      </c>
      <c r="BG7" s="172">
        <v>108318</v>
      </c>
      <c r="BH7" s="172">
        <v>112183</v>
      </c>
      <c r="BI7" s="172">
        <v>106063</v>
      </c>
      <c r="BJ7" s="172">
        <v>104588</v>
      </c>
      <c r="BK7" s="172">
        <v>104086</v>
      </c>
      <c r="BL7" s="172">
        <v>104129</v>
      </c>
      <c r="BM7" s="177">
        <v>135787</v>
      </c>
      <c r="BN7" s="178">
        <v>106264.7</v>
      </c>
      <c r="BO7" s="172">
        <v>100915</v>
      </c>
      <c r="BP7" s="173">
        <v>108007</v>
      </c>
      <c r="BQ7" s="172">
        <v>107089</v>
      </c>
      <c r="BR7" s="172">
        <v>113431</v>
      </c>
      <c r="BS7" s="179">
        <v>106778</v>
      </c>
      <c r="BT7" s="172">
        <v>107596</v>
      </c>
      <c r="BU7" s="180">
        <v>117849</v>
      </c>
      <c r="BV7" s="181">
        <v>117305</v>
      </c>
      <c r="BW7" s="181">
        <v>127114</v>
      </c>
      <c r="BX7" s="181">
        <v>117446</v>
      </c>
      <c r="BY7" s="181">
        <v>115747</v>
      </c>
      <c r="BZ7" s="181">
        <v>126892</v>
      </c>
      <c r="CA7" s="182">
        <v>125333</v>
      </c>
      <c r="CB7" s="182">
        <v>138232</v>
      </c>
      <c r="CC7" s="181">
        <v>126640</v>
      </c>
      <c r="CD7" s="181">
        <v>125915</v>
      </c>
      <c r="CE7" s="181">
        <v>137698</v>
      </c>
      <c r="CF7" s="182">
        <v>137526</v>
      </c>
      <c r="CG7" s="182">
        <v>147427</v>
      </c>
    </row>
    <row r="8" spans="1:85" s="183" customFormat="1" ht="13.8" x14ac:dyDescent="0.3">
      <c r="A8" s="171" t="s">
        <v>332</v>
      </c>
      <c r="B8" s="172">
        <v>50277</v>
      </c>
      <c r="C8" s="172">
        <v>51774</v>
      </c>
      <c r="D8" s="172">
        <v>52022</v>
      </c>
      <c r="E8" s="172">
        <v>55790</v>
      </c>
      <c r="F8" s="172">
        <v>58581</v>
      </c>
      <c r="G8" s="172">
        <v>62489</v>
      </c>
      <c r="H8" s="172">
        <v>63866</v>
      </c>
      <c r="I8" s="172">
        <v>61064</v>
      </c>
      <c r="J8" s="172">
        <v>59182</v>
      </c>
      <c r="K8" s="172">
        <v>58789</v>
      </c>
      <c r="L8" s="172">
        <v>59342</v>
      </c>
      <c r="M8" s="172">
        <v>71345</v>
      </c>
      <c r="N8" s="173">
        <v>58430</v>
      </c>
      <c r="O8" s="172">
        <v>58849</v>
      </c>
      <c r="P8" s="172">
        <v>60335</v>
      </c>
      <c r="Q8" s="172">
        <v>61658</v>
      </c>
      <c r="R8" s="172">
        <v>60592</v>
      </c>
      <c r="S8" s="172">
        <v>62225</v>
      </c>
      <c r="T8" s="172">
        <v>66783</v>
      </c>
      <c r="U8" s="172">
        <v>70746</v>
      </c>
      <c r="V8" s="172">
        <v>70705</v>
      </c>
      <c r="W8" s="172">
        <v>71004</v>
      </c>
      <c r="X8" s="172">
        <v>70031</v>
      </c>
      <c r="Y8" s="172">
        <v>71216</v>
      </c>
      <c r="Z8" s="172">
        <v>88434</v>
      </c>
      <c r="AA8" s="174">
        <v>67638</v>
      </c>
      <c r="AB8" s="172">
        <v>72264</v>
      </c>
      <c r="AC8" s="172">
        <v>75317</v>
      </c>
      <c r="AD8" s="172">
        <v>75720</v>
      </c>
      <c r="AE8" s="172">
        <v>73239</v>
      </c>
      <c r="AF8" s="172">
        <v>76822</v>
      </c>
      <c r="AG8" s="172">
        <v>81250</v>
      </c>
      <c r="AH8" s="172">
        <v>79741</v>
      </c>
      <c r="AI8" s="172">
        <v>78884</v>
      </c>
      <c r="AJ8" s="172">
        <v>75622</v>
      </c>
      <c r="AK8" s="172">
        <v>75682</v>
      </c>
      <c r="AL8" s="175">
        <v>76333</v>
      </c>
      <c r="AM8" s="175">
        <v>93048</v>
      </c>
      <c r="AN8" s="174">
        <v>77319.899999999994</v>
      </c>
      <c r="AO8" s="172">
        <v>76255</v>
      </c>
      <c r="AP8" s="172">
        <v>77408</v>
      </c>
      <c r="AQ8" s="172">
        <v>80974</v>
      </c>
      <c r="AR8" s="172">
        <v>78375</v>
      </c>
      <c r="AS8" s="173">
        <v>80284</v>
      </c>
      <c r="AT8" s="173">
        <v>84506</v>
      </c>
      <c r="AU8" s="175">
        <v>83998</v>
      </c>
      <c r="AV8" s="172">
        <v>82441</v>
      </c>
      <c r="AW8" s="172">
        <v>80524</v>
      </c>
      <c r="AX8" s="175">
        <v>79941</v>
      </c>
      <c r="AY8" s="175">
        <v>81027</v>
      </c>
      <c r="AZ8" s="173">
        <v>94378</v>
      </c>
      <c r="BA8" s="176">
        <v>81596.099704553999</v>
      </c>
      <c r="BB8" s="173">
        <v>78140</v>
      </c>
      <c r="BC8" s="173">
        <v>81166</v>
      </c>
      <c r="BD8" s="172">
        <v>83444</v>
      </c>
      <c r="BE8" s="172">
        <v>85217</v>
      </c>
      <c r="BF8" s="172">
        <v>87988</v>
      </c>
      <c r="BG8" s="172">
        <v>94837</v>
      </c>
      <c r="BH8" s="172">
        <v>92334</v>
      </c>
      <c r="BI8" s="172">
        <v>87818</v>
      </c>
      <c r="BJ8" s="172">
        <v>87526</v>
      </c>
      <c r="BK8" s="172">
        <v>87110</v>
      </c>
      <c r="BL8" s="172">
        <v>87859</v>
      </c>
      <c r="BM8" s="177">
        <v>102220</v>
      </c>
      <c r="BN8" s="178">
        <v>89282.6</v>
      </c>
      <c r="BO8" s="172">
        <v>85035</v>
      </c>
      <c r="BP8" s="173">
        <v>93017</v>
      </c>
      <c r="BQ8" s="172">
        <v>91346</v>
      </c>
      <c r="BR8" s="172">
        <v>95781</v>
      </c>
      <c r="BS8" s="179">
        <v>90445</v>
      </c>
      <c r="BT8" s="172">
        <v>99237</v>
      </c>
      <c r="BU8" s="180">
        <v>107634</v>
      </c>
      <c r="BV8" s="181">
        <v>102288</v>
      </c>
      <c r="BW8" s="181">
        <v>110809</v>
      </c>
      <c r="BX8" s="181">
        <v>104903</v>
      </c>
      <c r="BY8" s="181">
        <v>104666</v>
      </c>
      <c r="BZ8" s="181">
        <v>113477</v>
      </c>
      <c r="CA8" s="182">
        <v>106814</v>
      </c>
      <c r="CB8" s="182">
        <v>116209</v>
      </c>
      <c r="CC8" s="181">
        <v>110387</v>
      </c>
      <c r="CD8" s="181">
        <v>108727</v>
      </c>
      <c r="CE8" s="181">
        <v>120645</v>
      </c>
      <c r="CF8" s="182">
        <v>113660</v>
      </c>
      <c r="CG8" s="182">
        <v>122834</v>
      </c>
    </row>
    <row r="9" spans="1:85" s="183" customFormat="1" ht="13.8" x14ac:dyDescent="0.3">
      <c r="A9" s="171" t="s">
        <v>333</v>
      </c>
      <c r="B9" s="172">
        <v>134194</v>
      </c>
      <c r="C9" s="172">
        <v>131731</v>
      </c>
      <c r="D9" s="172">
        <v>141197</v>
      </c>
      <c r="E9" s="172">
        <v>144031</v>
      </c>
      <c r="F9" s="172">
        <v>138056</v>
      </c>
      <c r="G9" s="172">
        <v>145351</v>
      </c>
      <c r="H9" s="172">
        <v>154006</v>
      </c>
      <c r="I9" s="172">
        <v>152237</v>
      </c>
      <c r="J9" s="172">
        <v>149378</v>
      </c>
      <c r="K9" s="172">
        <v>145816</v>
      </c>
      <c r="L9" s="172">
        <v>145531</v>
      </c>
      <c r="M9" s="172">
        <v>164035</v>
      </c>
      <c r="N9" s="173">
        <v>148310</v>
      </c>
      <c r="O9" s="172">
        <v>152063</v>
      </c>
      <c r="P9" s="172">
        <v>155741</v>
      </c>
      <c r="Q9" s="172">
        <v>175056</v>
      </c>
      <c r="R9" s="172">
        <v>164353</v>
      </c>
      <c r="S9" s="172">
        <v>165443</v>
      </c>
      <c r="T9" s="172">
        <v>163989</v>
      </c>
      <c r="U9" s="172">
        <v>167215</v>
      </c>
      <c r="V9" s="172">
        <v>171972</v>
      </c>
      <c r="W9" s="172">
        <v>161762</v>
      </c>
      <c r="X9" s="172">
        <v>164250</v>
      </c>
      <c r="Y9" s="172">
        <v>162699</v>
      </c>
      <c r="Z9" s="172">
        <v>193621</v>
      </c>
      <c r="AA9" s="174">
        <v>165974.9</v>
      </c>
      <c r="AB9" s="172">
        <v>171633</v>
      </c>
      <c r="AC9" s="172">
        <v>165699</v>
      </c>
      <c r="AD9" s="172">
        <v>179493</v>
      </c>
      <c r="AE9" s="172">
        <v>183602</v>
      </c>
      <c r="AF9" s="172">
        <v>173365</v>
      </c>
      <c r="AG9" s="172">
        <v>177305</v>
      </c>
      <c r="AH9" s="172">
        <v>183260</v>
      </c>
      <c r="AI9" s="172">
        <v>199430</v>
      </c>
      <c r="AJ9" s="172">
        <v>172495</v>
      </c>
      <c r="AK9" s="172">
        <v>174573</v>
      </c>
      <c r="AL9" s="175">
        <v>174480</v>
      </c>
      <c r="AM9" s="175">
        <v>202484</v>
      </c>
      <c r="AN9" s="174">
        <v>180406.3</v>
      </c>
      <c r="AO9" s="172">
        <v>174456</v>
      </c>
      <c r="AP9" s="172">
        <v>172038</v>
      </c>
      <c r="AQ9" s="172">
        <v>190094</v>
      </c>
      <c r="AR9" s="172">
        <v>184998</v>
      </c>
      <c r="AS9" s="173">
        <v>189591</v>
      </c>
      <c r="AT9" s="173">
        <v>186752</v>
      </c>
      <c r="AU9" s="175">
        <v>197071</v>
      </c>
      <c r="AV9" s="172">
        <v>204477</v>
      </c>
      <c r="AW9" s="172">
        <v>187992</v>
      </c>
      <c r="AX9" s="175">
        <v>194587</v>
      </c>
      <c r="AY9" s="175">
        <v>186212</v>
      </c>
      <c r="AZ9" s="173">
        <v>230180</v>
      </c>
      <c r="BA9" s="176">
        <v>192355.86369842789</v>
      </c>
      <c r="BB9" s="173">
        <v>194128</v>
      </c>
      <c r="BC9" s="173">
        <v>190067</v>
      </c>
      <c r="BD9" s="172">
        <v>215633</v>
      </c>
      <c r="BE9" s="172">
        <v>219321</v>
      </c>
      <c r="BF9" s="172">
        <v>231252</v>
      </c>
      <c r="BG9" s="172">
        <v>221810</v>
      </c>
      <c r="BH9" s="172">
        <v>242426</v>
      </c>
      <c r="BI9" s="172">
        <v>233414</v>
      </c>
      <c r="BJ9" s="172">
        <v>215083</v>
      </c>
      <c r="BK9" s="172">
        <v>229123</v>
      </c>
      <c r="BL9" s="172">
        <v>213759</v>
      </c>
      <c r="BM9" s="177">
        <v>271922</v>
      </c>
      <c r="BN9" s="178">
        <v>221664</v>
      </c>
      <c r="BO9" s="172">
        <v>217003</v>
      </c>
      <c r="BP9" s="173">
        <v>210183</v>
      </c>
      <c r="BQ9" s="172">
        <v>230163</v>
      </c>
      <c r="BR9" s="172">
        <v>254178</v>
      </c>
      <c r="BS9" s="179">
        <v>225121</v>
      </c>
      <c r="BT9" s="172">
        <v>257181</v>
      </c>
      <c r="BU9" s="180">
        <v>265195</v>
      </c>
      <c r="BV9" s="181">
        <v>279157</v>
      </c>
      <c r="BW9" s="181">
        <v>266024</v>
      </c>
      <c r="BX9" s="181">
        <v>268441</v>
      </c>
      <c r="BY9" s="181">
        <v>256232</v>
      </c>
      <c r="BZ9" s="181">
        <v>250797</v>
      </c>
      <c r="CA9" s="182">
        <v>275854</v>
      </c>
      <c r="CB9" s="182">
        <v>288246</v>
      </c>
      <c r="CC9" s="181">
        <v>264597</v>
      </c>
      <c r="CD9" s="181">
        <v>279850</v>
      </c>
      <c r="CE9" s="181">
        <v>291332</v>
      </c>
      <c r="CF9" s="182">
        <v>310568</v>
      </c>
      <c r="CG9" s="182">
        <v>320514</v>
      </c>
    </row>
    <row r="10" spans="1:85" s="183" customFormat="1" ht="13.8" x14ac:dyDescent="0.3">
      <c r="A10" s="171" t="s">
        <v>334</v>
      </c>
      <c r="B10" s="172">
        <v>68125</v>
      </c>
      <c r="C10" s="172">
        <v>67843</v>
      </c>
      <c r="D10" s="172">
        <v>74969</v>
      </c>
      <c r="E10" s="172">
        <v>78135</v>
      </c>
      <c r="F10" s="172">
        <v>79530</v>
      </c>
      <c r="G10" s="172">
        <v>80431</v>
      </c>
      <c r="H10" s="172">
        <v>83406</v>
      </c>
      <c r="I10" s="172">
        <v>88888</v>
      </c>
      <c r="J10" s="172">
        <v>83185</v>
      </c>
      <c r="K10" s="172">
        <v>79957</v>
      </c>
      <c r="L10" s="172">
        <v>80661</v>
      </c>
      <c r="M10" s="172">
        <v>93580</v>
      </c>
      <c r="N10" s="173">
        <v>80101</v>
      </c>
      <c r="O10" s="172">
        <v>76448</v>
      </c>
      <c r="P10" s="172">
        <v>74477</v>
      </c>
      <c r="Q10" s="172">
        <v>86018</v>
      </c>
      <c r="R10" s="172">
        <v>79132</v>
      </c>
      <c r="S10" s="172">
        <v>81993</v>
      </c>
      <c r="T10" s="172">
        <v>84961</v>
      </c>
      <c r="U10" s="172">
        <v>91657</v>
      </c>
      <c r="V10" s="172">
        <v>96825</v>
      </c>
      <c r="W10" s="172">
        <v>90509</v>
      </c>
      <c r="X10" s="172">
        <v>87124</v>
      </c>
      <c r="Y10" s="172">
        <v>92871</v>
      </c>
      <c r="Z10" s="172">
        <v>106938</v>
      </c>
      <c r="AA10" s="174">
        <v>87502.6</v>
      </c>
      <c r="AB10" s="172">
        <v>81962</v>
      </c>
      <c r="AC10" s="172">
        <v>81935</v>
      </c>
      <c r="AD10" s="172">
        <v>93002</v>
      </c>
      <c r="AE10" s="172">
        <v>85807</v>
      </c>
      <c r="AF10" s="172">
        <v>88559</v>
      </c>
      <c r="AG10" s="172">
        <v>92059</v>
      </c>
      <c r="AH10" s="172">
        <v>91911</v>
      </c>
      <c r="AI10" s="172">
        <v>98843</v>
      </c>
      <c r="AJ10" s="172">
        <v>88534</v>
      </c>
      <c r="AK10" s="172">
        <v>95485</v>
      </c>
      <c r="AL10" s="175">
        <v>88131</v>
      </c>
      <c r="AM10" s="175">
        <v>108499</v>
      </c>
      <c r="AN10" s="174">
        <v>90727.6</v>
      </c>
      <c r="AO10" s="172">
        <v>91714</v>
      </c>
      <c r="AP10" s="172">
        <v>86170</v>
      </c>
      <c r="AQ10" s="172">
        <v>98904</v>
      </c>
      <c r="AR10" s="172">
        <v>92318</v>
      </c>
      <c r="AS10" s="173">
        <v>98266</v>
      </c>
      <c r="AT10" s="173">
        <v>99303</v>
      </c>
      <c r="AU10" s="175">
        <v>99498</v>
      </c>
      <c r="AV10" s="172">
        <v>104988</v>
      </c>
      <c r="AW10" s="172">
        <v>93751</v>
      </c>
      <c r="AX10" s="175">
        <v>94689</v>
      </c>
      <c r="AY10" s="175">
        <v>98536</v>
      </c>
      <c r="AZ10" s="173">
        <v>118435</v>
      </c>
      <c r="BA10" s="176">
        <v>98360.145347153841</v>
      </c>
      <c r="BB10" s="173">
        <v>94271</v>
      </c>
      <c r="BC10" s="173">
        <v>92499</v>
      </c>
      <c r="BD10" s="172">
        <v>110502</v>
      </c>
      <c r="BE10" s="172">
        <v>101339</v>
      </c>
      <c r="BF10" s="172">
        <v>108941</v>
      </c>
      <c r="BG10" s="172">
        <v>110567</v>
      </c>
      <c r="BH10" s="172">
        <v>109729</v>
      </c>
      <c r="BI10" s="172">
        <v>116313</v>
      </c>
      <c r="BJ10" s="172">
        <v>103393</v>
      </c>
      <c r="BK10" s="172">
        <v>103293</v>
      </c>
      <c r="BL10" s="172">
        <v>110782</v>
      </c>
      <c r="BM10" s="177">
        <v>123211</v>
      </c>
      <c r="BN10" s="178">
        <v>108222.5</v>
      </c>
      <c r="BO10" s="172">
        <v>108243</v>
      </c>
      <c r="BP10" s="173">
        <v>111956</v>
      </c>
      <c r="BQ10" s="172">
        <v>116066</v>
      </c>
      <c r="BR10" s="172">
        <v>125341</v>
      </c>
      <c r="BS10" s="179">
        <v>116798</v>
      </c>
      <c r="BT10" s="172">
        <v>126752</v>
      </c>
      <c r="BU10" s="180">
        <v>140238</v>
      </c>
      <c r="BV10" s="181">
        <v>137577</v>
      </c>
      <c r="BW10" s="181">
        <v>141921</v>
      </c>
      <c r="BX10" s="181">
        <v>136675</v>
      </c>
      <c r="BY10" s="181">
        <v>132200</v>
      </c>
      <c r="BZ10" s="181">
        <v>144669</v>
      </c>
      <c r="CA10" s="182">
        <v>133837</v>
      </c>
      <c r="CB10" s="182">
        <v>144984</v>
      </c>
      <c r="CC10" s="181">
        <v>144175</v>
      </c>
      <c r="CD10" s="181">
        <v>145999</v>
      </c>
      <c r="CE10" s="181">
        <v>151807</v>
      </c>
      <c r="CF10" s="182">
        <v>155796</v>
      </c>
      <c r="CG10" s="182">
        <v>161837</v>
      </c>
    </row>
    <row r="11" spans="1:85" s="183" customFormat="1" ht="13.8" x14ac:dyDescent="0.3">
      <c r="A11" s="171" t="s">
        <v>335</v>
      </c>
      <c r="B11" s="172">
        <v>43677</v>
      </c>
      <c r="C11" s="172">
        <v>43385</v>
      </c>
      <c r="D11" s="172">
        <v>45228</v>
      </c>
      <c r="E11" s="172">
        <v>48927</v>
      </c>
      <c r="F11" s="172">
        <v>50409</v>
      </c>
      <c r="G11" s="172">
        <v>55605</v>
      </c>
      <c r="H11" s="172">
        <v>55523</v>
      </c>
      <c r="I11" s="172">
        <v>53060</v>
      </c>
      <c r="J11" s="172">
        <v>52498</v>
      </c>
      <c r="K11" s="172">
        <v>53164</v>
      </c>
      <c r="L11" s="172">
        <v>52078</v>
      </c>
      <c r="M11" s="172">
        <v>60395</v>
      </c>
      <c r="N11" s="173">
        <v>51340</v>
      </c>
      <c r="O11" s="172">
        <v>53448</v>
      </c>
      <c r="P11" s="172">
        <v>53709</v>
      </c>
      <c r="Q11" s="172">
        <v>55520</v>
      </c>
      <c r="R11" s="172">
        <v>54821</v>
      </c>
      <c r="S11" s="172">
        <v>55437</v>
      </c>
      <c r="T11" s="172">
        <v>61297</v>
      </c>
      <c r="U11" s="172">
        <v>64558</v>
      </c>
      <c r="V11" s="172">
        <v>64234</v>
      </c>
      <c r="W11" s="172">
        <v>65368</v>
      </c>
      <c r="X11" s="172">
        <v>65304</v>
      </c>
      <c r="Y11" s="172">
        <v>66993</v>
      </c>
      <c r="Z11" s="172">
        <v>80950</v>
      </c>
      <c r="AA11" s="174">
        <v>61824.800000000003</v>
      </c>
      <c r="AB11" s="172">
        <v>67372</v>
      </c>
      <c r="AC11" s="172">
        <v>67884</v>
      </c>
      <c r="AD11" s="172">
        <v>70336</v>
      </c>
      <c r="AE11" s="172">
        <v>69818</v>
      </c>
      <c r="AF11" s="172">
        <v>71393</v>
      </c>
      <c r="AG11" s="172">
        <v>76957</v>
      </c>
      <c r="AH11" s="172">
        <v>76222</v>
      </c>
      <c r="AI11" s="172">
        <v>73564</v>
      </c>
      <c r="AJ11" s="172">
        <v>70445</v>
      </c>
      <c r="AK11" s="172">
        <v>71036</v>
      </c>
      <c r="AL11" s="175">
        <v>71016</v>
      </c>
      <c r="AM11" s="175">
        <v>86330</v>
      </c>
      <c r="AN11" s="174">
        <v>72295.5</v>
      </c>
      <c r="AO11" s="172">
        <v>73376</v>
      </c>
      <c r="AP11" s="172">
        <v>71354</v>
      </c>
      <c r="AQ11" s="172">
        <v>75914</v>
      </c>
      <c r="AR11" s="172">
        <v>74781</v>
      </c>
      <c r="AS11" s="173">
        <v>76351</v>
      </c>
      <c r="AT11" s="173">
        <v>79683</v>
      </c>
      <c r="AU11" s="175">
        <v>79282</v>
      </c>
      <c r="AV11" s="172">
        <v>75948</v>
      </c>
      <c r="AW11" s="172">
        <v>74314</v>
      </c>
      <c r="AX11" s="175">
        <v>74175</v>
      </c>
      <c r="AY11" s="175">
        <v>74069</v>
      </c>
      <c r="AZ11" s="173">
        <v>90588</v>
      </c>
      <c r="BA11" s="176">
        <v>76741.744279528051</v>
      </c>
      <c r="BB11" s="173">
        <v>73981</v>
      </c>
      <c r="BC11" s="173">
        <v>72639</v>
      </c>
      <c r="BD11" s="172">
        <v>78085</v>
      </c>
      <c r="BE11" s="172">
        <v>78701</v>
      </c>
      <c r="BF11" s="172">
        <v>82574</v>
      </c>
      <c r="BG11" s="172">
        <v>85905</v>
      </c>
      <c r="BH11" s="172">
        <v>84196</v>
      </c>
      <c r="BI11" s="172">
        <v>82121</v>
      </c>
      <c r="BJ11" s="172">
        <v>81113</v>
      </c>
      <c r="BK11" s="172">
        <v>81323</v>
      </c>
      <c r="BL11" s="172">
        <v>80245</v>
      </c>
      <c r="BM11" s="177">
        <v>94778</v>
      </c>
      <c r="BN11" s="178">
        <v>81873.5</v>
      </c>
      <c r="BO11" s="172">
        <v>79894</v>
      </c>
      <c r="BP11" s="173">
        <v>85206</v>
      </c>
      <c r="BQ11" s="172">
        <v>84062</v>
      </c>
      <c r="BR11" s="172">
        <v>87778</v>
      </c>
      <c r="BS11" s="179">
        <v>85298</v>
      </c>
      <c r="BT11" s="172">
        <v>89579</v>
      </c>
      <c r="BU11" s="180">
        <v>98834</v>
      </c>
      <c r="BV11" s="181">
        <v>94483</v>
      </c>
      <c r="BW11" s="181">
        <v>102722</v>
      </c>
      <c r="BX11" s="181">
        <v>96044</v>
      </c>
      <c r="BY11" s="181">
        <v>94361</v>
      </c>
      <c r="BZ11" s="181">
        <v>103051</v>
      </c>
      <c r="CA11" s="182">
        <v>98071</v>
      </c>
      <c r="CB11" s="182">
        <v>107035</v>
      </c>
      <c r="CC11" s="181">
        <v>100536</v>
      </c>
      <c r="CD11" s="181">
        <v>102134</v>
      </c>
      <c r="CE11" s="181">
        <v>111240</v>
      </c>
      <c r="CF11" s="182">
        <v>110988</v>
      </c>
      <c r="CG11" s="182">
        <v>114705</v>
      </c>
    </row>
    <row r="12" spans="1:85" s="183" customFormat="1" ht="12" customHeight="1" x14ac:dyDescent="0.3">
      <c r="A12" s="171" t="s">
        <v>336</v>
      </c>
      <c r="B12" s="172">
        <v>63155</v>
      </c>
      <c r="C12" s="172">
        <v>57962</v>
      </c>
      <c r="D12" s="172">
        <v>60960</v>
      </c>
      <c r="E12" s="172">
        <v>66393</v>
      </c>
      <c r="F12" s="172">
        <v>65043</v>
      </c>
      <c r="G12" s="172">
        <v>67996</v>
      </c>
      <c r="H12" s="172">
        <v>69771</v>
      </c>
      <c r="I12" s="172">
        <v>69913</v>
      </c>
      <c r="J12" s="172">
        <v>67188</v>
      </c>
      <c r="K12" s="172">
        <v>67881</v>
      </c>
      <c r="L12" s="172">
        <v>66888</v>
      </c>
      <c r="M12" s="172">
        <v>76762</v>
      </c>
      <c r="N12" s="173">
        <v>66539</v>
      </c>
      <c r="O12" s="172">
        <v>67254</v>
      </c>
      <c r="P12" s="172">
        <v>68003</v>
      </c>
      <c r="Q12" s="172">
        <v>76119</v>
      </c>
      <c r="R12" s="172">
        <v>71014</v>
      </c>
      <c r="S12" s="172">
        <v>73058</v>
      </c>
      <c r="T12" s="172">
        <v>74993</v>
      </c>
      <c r="U12" s="172">
        <v>82784</v>
      </c>
      <c r="V12" s="172">
        <v>80144</v>
      </c>
      <c r="W12" s="172">
        <v>78410</v>
      </c>
      <c r="X12" s="172">
        <v>79823</v>
      </c>
      <c r="Y12" s="172">
        <v>79963</v>
      </c>
      <c r="Z12" s="172">
        <v>103067</v>
      </c>
      <c r="AA12" s="174">
        <v>77939.5</v>
      </c>
      <c r="AB12" s="172">
        <v>81898</v>
      </c>
      <c r="AC12" s="172">
        <v>86540</v>
      </c>
      <c r="AD12" s="172">
        <v>86569</v>
      </c>
      <c r="AE12" s="172">
        <v>85113</v>
      </c>
      <c r="AF12" s="172">
        <v>91582</v>
      </c>
      <c r="AG12" s="172">
        <v>94939</v>
      </c>
      <c r="AH12" s="172">
        <v>102190</v>
      </c>
      <c r="AI12" s="172">
        <v>95822</v>
      </c>
      <c r="AJ12" s="172">
        <v>92745</v>
      </c>
      <c r="AK12" s="172">
        <v>93259</v>
      </c>
      <c r="AL12" s="175">
        <v>94224</v>
      </c>
      <c r="AM12" s="175">
        <v>107339</v>
      </c>
      <c r="AN12" s="174">
        <v>92381.6</v>
      </c>
      <c r="AO12" s="172">
        <v>95246</v>
      </c>
      <c r="AP12" s="172">
        <v>94046</v>
      </c>
      <c r="AQ12" s="172">
        <v>99011</v>
      </c>
      <c r="AR12" s="172">
        <v>97128</v>
      </c>
      <c r="AS12" s="173">
        <v>98237</v>
      </c>
      <c r="AT12" s="173">
        <v>100741</v>
      </c>
      <c r="AU12" s="175">
        <v>102897</v>
      </c>
      <c r="AV12" s="172">
        <v>97769</v>
      </c>
      <c r="AW12" s="172">
        <v>95540</v>
      </c>
      <c r="AX12" s="175">
        <v>99466</v>
      </c>
      <c r="AY12" s="175">
        <v>97595</v>
      </c>
      <c r="AZ12" s="173">
        <v>115371</v>
      </c>
      <c r="BA12" s="176">
        <v>99339.018758956343</v>
      </c>
      <c r="BB12" s="173">
        <v>96047</v>
      </c>
      <c r="BC12" s="173">
        <v>96100</v>
      </c>
      <c r="BD12" s="172">
        <v>105707</v>
      </c>
      <c r="BE12" s="172">
        <v>104633</v>
      </c>
      <c r="BF12" s="172">
        <v>108387</v>
      </c>
      <c r="BG12" s="172">
        <v>111262</v>
      </c>
      <c r="BH12" s="172">
        <v>109854</v>
      </c>
      <c r="BI12" s="172">
        <v>107209</v>
      </c>
      <c r="BJ12" s="172">
        <v>106120</v>
      </c>
      <c r="BK12" s="172">
        <v>107093</v>
      </c>
      <c r="BL12" s="172">
        <v>107209</v>
      </c>
      <c r="BM12" s="177">
        <v>129193</v>
      </c>
      <c r="BN12" s="178">
        <v>107820.7</v>
      </c>
      <c r="BO12" s="172">
        <v>108110</v>
      </c>
      <c r="BP12" s="173">
        <v>111678</v>
      </c>
      <c r="BQ12" s="172">
        <v>112248</v>
      </c>
      <c r="BR12" s="172">
        <v>118547</v>
      </c>
      <c r="BS12" s="179">
        <v>113905</v>
      </c>
      <c r="BT12" s="172">
        <v>118556</v>
      </c>
      <c r="BU12" s="180">
        <v>126006</v>
      </c>
      <c r="BV12" s="181">
        <v>123698</v>
      </c>
      <c r="BW12" s="181">
        <v>136262</v>
      </c>
      <c r="BX12" s="181">
        <v>125705</v>
      </c>
      <c r="BY12" s="181">
        <v>127254</v>
      </c>
      <c r="BZ12" s="181">
        <v>131970</v>
      </c>
      <c r="CA12" s="182">
        <v>130174</v>
      </c>
      <c r="CB12" s="182">
        <v>146965</v>
      </c>
      <c r="CC12" s="181">
        <v>134494</v>
      </c>
      <c r="CD12" s="181">
        <v>142052</v>
      </c>
      <c r="CE12" s="181">
        <v>146912</v>
      </c>
      <c r="CF12" s="182">
        <v>146324</v>
      </c>
      <c r="CG12" s="182">
        <v>164376</v>
      </c>
    </row>
    <row r="13" spans="1:85" s="183" customFormat="1" ht="13.8" x14ac:dyDescent="0.3">
      <c r="A13" s="171" t="s">
        <v>337</v>
      </c>
      <c r="B13" s="172">
        <v>47950</v>
      </c>
      <c r="C13" s="172">
        <v>46933</v>
      </c>
      <c r="D13" s="172">
        <v>50316</v>
      </c>
      <c r="E13" s="172">
        <v>51937</v>
      </c>
      <c r="F13" s="172">
        <v>55284</v>
      </c>
      <c r="G13" s="172">
        <v>59170</v>
      </c>
      <c r="H13" s="172">
        <v>60358</v>
      </c>
      <c r="I13" s="172">
        <v>60355</v>
      </c>
      <c r="J13" s="172">
        <v>58781</v>
      </c>
      <c r="K13" s="172">
        <v>56713</v>
      </c>
      <c r="L13" s="172">
        <v>57712</v>
      </c>
      <c r="M13" s="172">
        <v>75205</v>
      </c>
      <c r="N13" s="173">
        <v>57268</v>
      </c>
      <c r="O13" s="172">
        <v>56486</v>
      </c>
      <c r="P13" s="172">
        <v>56156</v>
      </c>
      <c r="Q13" s="172">
        <v>60058</v>
      </c>
      <c r="R13" s="172">
        <v>58673</v>
      </c>
      <c r="S13" s="172">
        <v>62947</v>
      </c>
      <c r="T13" s="172">
        <v>64387</v>
      </c>
      <c r="U13" s="172">
        <v>69582</v>
      </c>
      <c r="V13" s="172">
        <v>69840</v>
      </c>
      <c r="W13" s="172">
        <v>73448</v>
      </c>
      <c r="X13" s="172">
        <v>71120</v>
      </c>
      <c r="Y13" s="172">
        <v>79618</v>
      </c>
      <c r="Z13" s="172">
        <v>81418</v>
      </c>
      <c r="AA13" s="174">
        <v>67251.899999999994</v>
      </c>
      <c r="AB13" s="172">
        <v>68408</v>
      </c>
      <c r="AC13" s="172">
        <v>68576</v>
      </c>
      <c r="AD13" s="172">
        <v>71909</v>
      </c>
      <c r="AE13" s="172">
        <v>70631</v>
      </c>
      <c r="AF13" s="172">
        <v>73352</v>
      </c>
      <c r="AG13" s="172">
        <v>76323</v>
      </c>
      <c r="AH13" s="172">
        <v>81062</v>
      </c>
      <c r="AI13" s="172">
        <v>80074</v>
      </c>
      <c r="AJ13" s="172">
        <v>75894</v>
      </c>
      <c r="AK13" s="172">
        <v>75845</v>
      </c>
      <c r="AL13" s="175">
        <v>85987</v>
      </c>
      <c r="AM13" s="175">
        <v>91709</v>
      </c>
      <c r="AN13" s="174">
        <v>76647.3</v>
      </c>
      <c r="AO13" s="172">
        <v>74680</v>
      </c>
      <c r="AP13" s="172">
        <v>74213</v>
      </c>
      <c r="AQ13" s="172">
        <v>79329</v>
      </c>
      <c r="AR13" s="172">
        <v>78465</v>
      </c>
      <c r="AS13" s="173">
        <v>82947</v>
      </c>
      <c r="AT13" s="173">
        <v>83218</v>
      </c>
      <c r="AU13" s="175">
        <v>85445</v>
      </c>
      <c r="AV13" s="172">
        <v>82246</v>
      </c>
      <c r="AW13" s="172">
        <v>82185</v>
      </c>
      <c r="AX13" s="175">
        <v>81474</v>
      </c>
      <c r="AY13" s="175">
        <v>93486</v>
      </c>
      <c r="AZ13" s="173">
        <v>98807</v>
      </c>
      <c r="BA13" s="176">
        <v>83451.273336064623</v>
      </c>
      <c r="BB13" s="173">
        <v>78211</v>
      </c>
      <c r="BC13" s="173">
        <v>77486</v>
      </c>
      <c r="BD13" s="172">
        <v>82673</v>
      </c>
      <c r="BE13" s="172">
        <v>87686</v>
      </c>
      <c r="BF13" s="172">
        <v>88619</v>
      </c>
      <c r="BG13" s="172">
        <v>92671</v>
      </c>
      <c r="BH13" s="172">
        <v>91560</v>
      </c>
      <c r="BI13" s="172">
        <v>89733</v>
      </c>
      <c r="BJ13" s="172">
        <v>90270</v>
      </c>
      <c r="BK13" s="172">
        <v>88463</v>
      </c>
      <c r="BL13" s="172">
        <v>100010</v>
      </c>
      <c r="BM13" s="177">
        <v>111871</v>
      </c>
      <c r="BN13" s="178">
        <v>90602.4</v>
      </c>
      <c r="BO13" s="172">
        <v>85602</v>
      </c>
      <c r="BP13" s="173">
        <v>91909</v>
      </c>
      <c r="BQ13" s="172">
        <v>90678</v>
      </c>
      <c r="BR13" s="172">
        <v>100772</v>
      </c>
      <c r="BS13" s="179">
        <v>93560</v>
      </c>
      <c r="BT13" s="172">
        <v>97835</v>
      </c>
      <c r="BU13" s="180">
        <v>108130</v>
      </c>
      <c r="BV13" s="181">
        <v>107300</v>
      </c>
      <c r="BW13" s="181">
        <v>118880</v>
      </c>
      <c r="BX13" s="181">
        <v>107997</v>
      </c>
      <c r="BY13" s="181">
        <v>104774</v>
      </c>
      <c r="BZ13" s="181">
        <v>116123</v>
      </c>
      <c r="CA13" s="182">
        <v>115696</v>
      </c>
      <c r="CB13" s="182">
        <v>130018</v>
      </c>
      <c r="CC13" s="181">
        <v>116640</v>
      </c>
      <c r="CD13" s="181">
        <v>114836</v>
      </c>
      <c r="CE13" s="181">
        <v>125206</v>
      </c>
      <c r="CF13" s="182">
        <v>125522</v>
      </c>
      <c r="CG13" s="182">
        <v>139370</v>
      </c>
    </row>
    <row r="14" spans="1:85" s="183" customFormat="1" ht="12.75" customHeight="1" x14ac:dyDescent="0.3">
      <c r="A14" s="171" t="s">
        <v>338</v>
      </c>
      <c r="B14" s="172">
        <v>59975</v>
      </c>
      <c r="C14" s="172">
        <v>59906</v>
      </c>
      <c r="D14" s="172">
        <v>62305</v>
      </c>
      <c r="E14" s="172">
        <v>66632</v>
      </c>
      <c r="F14" s="172">
        <v>68945</v>
      </c>
      <c r="G14" s="172">
        <v>74746</v>
      </c>
      <c r="H14" s="172">
        <v>76829</v>
      </c>
      <c r="I14" s="172">
        <v>74171</v>
      </c>
      <c r="J14" s="172">
        <v>70121</v>
      </c>
      <c r="K14" s="172">
        <v>69807</v>
      </c>
      <c r="L14" s="172">
        <v>68567</v>
      </c>
      <c r="M14" s="172">
        <v>76939</v>
      </c>
      <c r="N14" s="173">
        <v>69753</v>
      </c>
      <c r="O14" s="172">
        <v>71706</v>
      </c>
      <c r="P14" s="172">
        <v>70243</v>
      </c>
      <c r="Q14" s="172">
        <v>73620</v>
      </c>
      <c r="R14" s="172">
        <v>74027</v>
      </c>
      <c r="S14" s="172">
        <v>75268</v>
      </c>
      <c r="T14" s="172">
        <v>81763</v>
      </c>
      <c r="U14" s="172">
        <v>87519</v>
      </c>
      <c r="V14" s="172">
        <v>87133</v>
      </c>
      <c r="W14" s="172">
        <v>85761</v>
      </c>
      <c r="X14" s="172">
        <v>81853</v>
      </c>
      <c r="Y14" s="172">
        <v>81246</v>
      </c>
      <c r="Z14" s="172">
        <v>97434</v>
      </c>
      <c r="AA14" s="174">
        <v>81517.899999999994</v>
      </c>
      <c r="AB14" s="172">
        <v>87783</v>
      </c>
      <c r="AC14" s="172">
        <v>83835</v>
      </c>
      <c r="AD14" s="172">
        <v>89605</v>
      </c>
      <c r="AE14" s="172">
        <v>89788</v>
      </c>
      <c r="AF14" s="172">
        <v>90068</v>
      </c>
      <c r="AG14" s="172">
        <v>101434</v>
      </c>
      <c r="AH14" s="172">
        <v>100637</v>
      </c>
      <c r="AI14" s="172">
        <v>94390</v>
      </c>
      <c r="AJ14" s="172">
        <v>91615</v>
      </c>
      <c r="AK14" s="172">
        <v>89843</v>
      </c>
      <c r="AL14" s="175">
        <v>90305</v>
      </c>
      <c r="AM14" s="175">
        <v>104618</v>
      </c>
      <c r="AN14" s="174">
        <v>93360.8</v>
      </c>
      <c r="AO14" s="172">
        <v>92142</v>
      </c>
      <c r="AP14" s="172">
        <v>90279</v>
      </c>
      <c r="AQ14" s="172">
        <v>96068</v>
      </c>
      <c r="AR14" s="172">
        <v>96872</v>
      </c>
      <c r="AS14" s="173">
        <v>96240</v>
      </c>
      <c r="AT14" s="173">
        <v>101560</v>
      </c>
      <c r="AU14" s="175">
        <v>103340</v>
      </c>
      <c r="AV14" s="172">
        <v>99663</v>
      </c>
      <c r="AW14" s="172">
        <v>96521</v>
      </c>
      <c r="AX14" s="175">
        <v>95018</v>
      </c>
      <c r="AY14" s="175">
        <v>92607</v>
      </c>
      <c r="AZ14" s="173">
        <v>110400</v>
      </c>
      <c r="BA14" s="176">
        <v>98812.531595661305</v>
      </c>
      <c r="BB14" s="173">
        <v>95889</v>
      </c>
      <c r="BC14" s="173">
        <v>92263</v>
      </c>
      <c r="BD14" s="172">
        <v>100435</v>
      </c>
      <c r="BE14" s="172">
        <v>100185</v>
      </c>
      <c r="BF14" s="172">
        <v>108732</v>
      </c>
      <c r="BG14" s="172">
        <v>108350</v>
      </c>
      <c r="BH14" s="172">
        <v>111605</v>
      </c>
      <c r="BI14" s="172">
        <v>105138</v>
      </c>
      <c r="BJ14" s="172">
        <v>103444</v>
      </c>
      <c r="BK14" s="172">
        <v>101985</v>
      </c>
      <c r="BL14" s="172">
        <v>99220</v>
      </c>
      <c r="BM14" s="177">
        <v>118994</v>
      </c>
      <c r="BN14" s="178">
        <v>104485</v>
      </c>
      <c r="BO14" s="172">
        <v>102070</v>
      </c>
      <c r="BP14" s="173">
        <v>106866</v>
      </c>
      <c r="BQ14" s="172">
        <v>104929</v>
      </c>
      <c r="BR14" s="172">
        <v>106817</v>
      </c>
      <c r="BS14" s="179">
        <v>106332</v>
      </c>
      <c r="BT14" s="172">
        <v>109081</v>
      </c>
      <c r="BU14" s="180">
        <v>124804</v>
      </c>
      <c r="BV14" s="181">
        <v>117584</v>
      </c>
      <c r="BW14" s="181">
        <v>123362</v>
      </c>
      <c r="BX14" s="181">
        <v>118963</v>
      </c>
      <c r="BY14" s="181">
        <v>115970</v>
      </c>
      <c r="BZ14" s="181">
        <v>127404</v>
      </c>
      <c r="CA14" s="182">
        <v>122313</v>
      </c>
      <c r="CB14" s="182">
        <v>127729</v>
      </c>
      <c r="CC14" s="181">
        <v>124107</v>
      </c>
      <c r="CD14" s="181">
        <v>122022</v>
      </c>
      <c r="CE14" s="181">
        <v>133516</v>
      </c>
      <c r="CF14" s="182">
        <v>132829</v>
      </c>
      <c r="CG14" s="182">
        <v>132263</v>
      </c>
    </row>
    <row r="15" spans="1:85" s="183" customFormat="1" ht="13.8" x14ac:dyDescent="0.3">
      <c r="A15" s="171" t="s">
        <v>339</v>
      </c>
      <c r="B15" s="172">
        <v>105484</v>
      </c>
      <c r="C15" s="172">
        <v>108547</v>
      </c>
      <c r="D15" s="172">
        <v>133215</v>
      </c>
      <c r="E15" s="172">
        <v>132708</v>
      </c>
      <c r="F15" s="172">
        <v>121101</v>
      </c>
      <c r="G15" s="172">
        <v>138767</v>
      </c>
      <c r="H15" s="172">
        <v>140846</v>
      </c>
      <c r="I15" s="172">
        <v>145451</v>
      </c>
      <c r="J15" s="172">
        <v>149239</v>
      </c>
      <c r="K15" s="172">
        <v>132428</v>
      </c>
      <c r="L15" s="172">
        <v>124023</v>
      </c>
      <c r="M15" s="172">
        <v>194365</v>
      </c>
      <c r="N15" s="173">
        <v>133148</v>
      </c>
      <c r="O15" s="172">
        <v>128365</v>
      </c>
      <c r="P15" s="172">
        <v>126682</v>
      </c>
      <c r="Q15" s="172">
        <v>182642</v>
      </c>
      <c r="R15" s="172">
        <v>138353</v>
      </c>
      <c r="S15" s="172">
        <v>138102</v>
      </c>
      <c r="T15" s="172">
        <v>146082</v>
      </c>
      <c r="U15" s="172">
        <v>139267</v>
      </c>
      <c r="V15" s="172">
        <v>165041</v>
      </c>
      <c r="W15" s="172">
        <v>166354</v>
      </c>
      <c r="X15" s="172">
        <v>141064</v>
      </c>
      <c r="Y15" s="172">
        <v>138994</v>
      </c>
      <c r="Z15" s="172">
        <v>220851</v>
      </c>
      <c r="AA15" s="174">
        <v>151041.29999999999</v>
      </c>
      <c r="AB15" s="172">
        <v>141496</v>
      </c>
      <c r="AC15" s="172">
        <v>143379</v>
      </c>
      <c r="AD15" s="172">
        <v>196132</v>
      </c>
      <c r="AE15" s="172">
        <v>165369</v>
      </c>
      <c r="AF15" s="172">
        <v>159952</v>
      </c>
      <c r="AG15" s="172">
        <v>175953</v>
      </c>
      <c r="AH15" s="172">
        <v>159684</v>
      </c>
      <c r="AI15" s="172">
        <v>175918</v>
      </c>
      <c r="AJ15" s="172">
        <v>181515</v>
      </c>
      <c r="AK15" s="172">
        <v>152199</v>
      </c>
      <c r="AL15" s="175">
        <v>162529</v>
      </c>
      <c r="AM15" s="175">
        <v>232703</v>
      </c>
      <c r="AN15" s="174">
        <v>157358.20000000001</v>
      </c>
      <c r="AO15" s="172">
        <v>153265</v>
      </c>
      <c r="AP15" s="172">
        <v>157696</v>
      </c>
      <c r="AQ15" s="172">
        <v>208033</v>
      </c>
      <c r="AR15" s="172">
        <v>190040</v>
      </c>
      <c r="AS15" s="173">
        <v>169077</v>
      </c>
      <c r="AT15" s="173">
        <v>178757</v>
      </c>
      <c r="AU15" s="175">
        <v>185984</v>
      </c>
      <c r="AV15" s="172">
        <v>192379</v>
      </c>
      <c r="AW15" s="172">
        <v>186949</v>
      </c>
      <c r="AX15" s="175">
        <v>170478</v>
      </c>
      <c r="AY15" s="175">
        <v>163647</v>
      </c>
      <c r="AZ15" s="173">
        <v>251675</v>
      </c>
      <c r="BA15" s="176">
        <v>183913.98281387796</v>
      </c>
      <c r="BB15" s="173">
        <v>178925</v>
      </c>
      <c r="BC15" s="173">
        <v>175667</v>
      </c>
      <c r="BD15" s="172">
        <v>223950</v>
      </c>
      <c r="BE15" s="172">
        <v>228053</v>
      </c>
      <c r="BF15" s="172">
        <v>215576</v>
      </c>
      <c r="BG15" s="172">
        <v>222417</v>
      </c>
      <c r="BH15" s="172">
        <v>222515</v>
      </c>
      <c r="BI15" s="172">
        <v>236966</v>
      </c>
      <c r="BJ15" s="172">
        <v>232224</v>
      </c>
      <c r="BK15" s="172">
        <v>205759</v>
      </c>
      <c r="BL15" s="172">
        <v>198992</v>
      </c>
      <c r="BM15" s="177">
        <v>317860</v>
      </c>
      <c r="BN15" s="178">
        <v>222293.6</v>
      </c>
      <c r="BO15" s="172">
        <v>229167</v>
      </c>
      <c r="BP15" s="173">
        <v>217327</v>
      </c>
      <c r="BQ15" s="172">
        <v>224503</v>
      </c>
      <c r="BR15" s="172">
        <v>236372</v>
      </c>
      <c r="BS15" s="179">
        <v>234007</v>
      </c>
      <c r="BT15" s="172">
        <v>246231</v>
      </c>
      <c r="BU15" s="180">
        <v>237327</v>
      </c>
      <c r="BV15" s="181">
        <v>248764</v>
      </c>
      <c r="BW15" s="181">
        <v>273762</v>
      </c>
      <c r="BX15" s="181">
        <v>250787</v>
      </c>
      <c r="BY15" s="181">
        <v>247331</v>
      </c>
      <c r="BZ15" s="181">
        <v>253929</v>
      </c>
      <c r="CA15" s="182">
        <v>260591</v>
      </c>
      <c r="CB15" s="182">
        <v>269624</v>
      </c>
      <c r="CC15" s="181">
        <v>259672</v>
      </c>
      <c r="CD15" s="181">
        <v>282009</v>
      </c>
      <c r="CE15" s="181">
        <v>267883</v>
      </c>
      <c r="CF15" s="182">
        <v>273160</v>
      </c>
      <c r="CG15" s="182">
        <v>278712</v>
      </c>
    </row>
    <row r="16" spans="1:85" s="183" customFormat="1" ht="13.8" x14ac:dyDescent="0.3">
      <c r="A16" s="171" t="s">
        <v>340</v>
      </c>
      <c r="B16" s="172">
        <v>48040</v>
      </c>
      <c r="C16" s="172">
        <v>47475</v>
      </c>
      <c r="D16" s="172">
        <v>51161</v>
      </c>
      <c r="E16" s="172">
        <v>55512</v>
      </c>
      <c r="F16" s="172">
        <v>56473</v>
      </c>
      <c r="G16" s="172">
        <v>67109</v>
      </c>
      <c r="H16" s="172">
        <v>63586</v>
      </c>
      <c r="I16" s="172">
        <v>60920</v>
      </c>
      <c r="J16" s="172">
        <v>57252</v>
      </c>
      <c r="K16" s="172">
        <v>56631</v>
      </c>
      <c r="L16" s="172">
        <v>56930</v>
      </c>
      <c r="M16" s="172">
        <v>67678</v>
      </c>
      <c r="N16" s="173">
        <v>57545</v>
      </c>
      <c r="O16" s="172">
        <v>57494</v>
      </c>
      <c r="P16" s="172">
        <v>56780</v>
      </c>
      <c r="Q16" s="172">
        <v>62848</v>
      </c>
      <c r="R16" s="172">
        <v>60921</v>
      </c>
      <c r="S16" s="172">
        <v>62049</v>
      </c>
      <c r="T16" s="172">
        <v>71937</v>
      </c>
      <c r="U16" s="172">
        <v>74189</v>
      </c>
      <c r="V16" s="172">
        <v>71466</v>
      </c>
      <c r="W16" s="172">
        <v>70075</v>
      </c>
      <c r="X16" s="172">
        <v>70150</v>
      </c>
      <c r="Y16" s="172">
        <v>70315</v>
      </c>
      <c r="Z16" s="172">
        <v>84914</v>
      </c>
      <c r="AA16" s="174">
        <v>67720.800000000003</v>
      </c>
      <c r="AB16" s="172">
        <v>70866</v>
      </c>
      <c r="AC16" s="172">
        <v>69685</v>
      </c>
      <c r="AD16" s="172">
        <v>73869</v>
      </c>
      <c r="AE16" s="172">
        <v>73168</v>
      </c>
      <c r="AF16" s="172">
        <v>74016</v>
      </c>
      <c r="AG16" s="172">
        <v>85811</v>
      </c>
      <c r="AH16" s="172">
        <v>80207</v>
      </c>
      <c r="AI16" s="172">
        <v>76998</v>
      </c>
      <c r="AJ16" s="172">
        <v>74038</v>
      </c>
      <c r="AK16" s="172">
        <v>71753</v>
      </c>
      <c r="AL16" s="175">
        <v>73101</v>
      </c>
      <c r="AM16" s="175">
        <v>86999</v>
      </c>
      <c r="AN16" s="174">
        <v>75467.3</v>
      </c>
      <c r="AO16" s="172">
        <v>73197</v>
      </c>
      <c r="AP16" s="172">
        <v>74056</v>
      </c>
      <c r="AQ16" s="172">
        <v>77923</v>
      </c>
      <c r="AR16" s="172">
        <v>77307</v>
      </c>
      <c r="AS16" s="173">
        <v>78822</v>
      </c>
      <c r="AT16" s="173">
        <v>88179</v>
      </c>
      <c r="AU16" s="175">
        <v>83753</v>
      </c>
      <c r="AV16" s="172">
        <v>78070</v>
      </c>
      <c r="AW16" s="172">
        <v>76702</v>
      </c>
      <c r="AX16" s="175">
        <v>75133</v>
      </c>
      <c r="AY16" s="175">
        <v>75806</v>
      </c>
      <c r="AZ16" s="173">
        <v>90356</v>
      </c>
      <c r="BA16" s="176">
        <v>78704.806147674652</v>
      </c>
      <c r="BB16" s="173">
        <v>76000</v>
      </c>
      <c r="BC16" s="173">
        <v>75076</v>
      </c>
      <c r="BD16" s="172">
        <v>82401</v>
      </c>
      <c r="BE16" s="172">
        <v>82268</v>
      </c>
      <c r="BF16" s="172">
        <v>87830</v>
      </c>
      <c r="BG16" s="172">
        <v>94730</v>
      </c>
      <c r="BH16" s="172">
        <v>89237</v>
      </c>
      <c r="BI16" s="172">
        <v>81792</v>
      </c>
      <c r="BJ16" s="172">
        <v>82802</v>
      </c>
      <c r="BK16" s="172">
        <v>83235</v>
      </c>
      <c r="BL16" s="172">
        <v>82288</v>
      </c>
      <c r="BM16" s="177">
        <v>99898</v>
      </c>
      <c r="BN16" s="178">
        <v>84549.8</v>
      </c>
      <c r="BO16" s="172">
        <v>81166</v>
      </c>
      <c r="BP16" s="173">
        <v>89352</v>
      </c>
      <c r="BQ16" s="172">
        <v>84179</v>
      </c>
      <c r="BR16" s="172">
        <v>88785</v>
      </c>
      <c r="BS16" s="179">
        <v>85693</v>
      </c>
      <c r="BT16" s="172">
        <v>92960</v>
      </c>
      <c r="BU16" s="180">
        <v>103200</v>
      </c>
      <c r="BV16" s="181">
        <v>95104</v>
      </c>
      <c r="BW16" s="181">
        <v>107740</v>
      </c>
      <c r="BX16" s="181">
        <v>99182</v>
      </c>
      <c r="BY16" s="181">
        <v>95705</v>
      </c>
      <c r="BZ16" s="181">
        <v>108496</v>
      </c>
      <c r="CA16" s="182">
        <v>101117</v>
      </c>
      <c r="CB16" s="182">
        <v>108989</v>
      </c>
      <c r="CC16" s="181">
        <v>103225</v>
      </c>
      <c r="CD16" s="181">
        <v>102080</v>
      </c>
      <c r="CE16" s="181" t="s">
        <v>308</v>
      </c>
      <c r="CF16" s="182" t="s">
        <v>308</v>
      </c>
      <c r="CG16" s="182"/>
    </row>
    <row r="17" spans="1:85" s="183" customFormat="1" ht="13.8" x14ac:dyDescent="0.3">
      <c r="A17" s="171" t="s">
        <v>341</v>
      </c>
      <c r="B17" s="172">
        <v>55785</v>
      </c>
      <c r="C17" s="172">
        <v>55579</v>
      </c>
      <c r="D17" s="172">
        <v>59582</v>
      </c>
      <c r="E17" s="172">
        <v>63341</v>
      </c>
      <c r="F17" s="172">
        <v>64561</v>
      </c>
      <c r="G17" s="172">
        <v>66937</v>
      </c>
      <c r="H17" s="172">
        <v>68211</v>
      </c>
      <c r="I17" s="172">
        <v>67274</v>
      </c>
      <c r="J17" s="172">
        <v>64262</v>
      </c>
      <c r="K17" s="172">
        <v>63801</v>
      </c>
      <c r="L17" s="172">
        <v>63738</v>
      </c>
      <c r="M17" s="172">
        <v>85807</v>
      </c>
      <c r="N17" s="173">
        <v>64955</v>
      </c>
      <c r="O17" s="172">
        <v>64791</v>
      </c>
      <c r="P17" s="172">
        <v>64661</v>
      </c>
      <c r="Q17" s="172">
        <v>70407</v>
      </c>
      <c r="R17" s="172">
        <v>69641</v>
      </c>
      <c r="S17" s="172">
        <v>70197</v>
      </c>
      <c r="T17" s="172">
        <v>72268</v>
      </c>
      <c r="U17" s="172">
        <v>78245</v>
      </c>
      <c r="V17" s="172">
        <v>79558</v>
      </c>
      <c r="W17" s="172">
        <v>75440</v>
      </c>
      <c r="X17" s="172">
        <v>76736</v>
      </c>
      <c r="Y17" s="172">
        <v>77434</v>
      </c>
      <c r="Z17" s="172">
        <v>104280</v>
      </c>
      <c r="AA17" s="174">
        <v>75338.399999999994</v>
      </c>
      <c r="AB17" s="172">
        <v>77334</v>
      </c>
      <c r="AC17" s="172">
        <v>76243</v>
      </c>
      <c r="AD17" s="172">
        <v>82656</v>
      </c>
      <c r="AE17" s="172">
        <v>79385</v>
      </c>
      <c r="AF17" s="172">
        <v>83821</v>
      </c>
      <c r="AG17" s="172">
        <v>84902</v>
      </c>
      <c r="AH17" s="172">
        <v>91510</v>
      </c>
      <c r="AI17" s="172">
        <v>91161</v>
      </c>
      <c r="AJ17" s="172">
        <v>84377</v>
      </c>
      <c r="AK17" s="172">
        <v>84045</v>
      </c>
      <c r="AL17" s="175">
        <v>86621</v>
      </c>
      <c r="AM17" s="175">
        <v>110636</v>
      </c>
      <c r="AN17" s="174">
        <v>85843.6</v>
      </c>
      <c r="AO17" s="172">
        <v>85733</v>
      </c>
      <c r="AP17" s="172">
        <v>82808</v>
      </c>
      <c r="AQ17" s="172">
        <v>91682</v>
      </c>
      <c r="AR17" s="172">
        <v>89059</v>
      </c>
      <c r="AS17" s="173">
        <v>89509</v>
      </c>
      <c r="AT17" s="173">
        <v>91713</v>
      </c>
      <c r="AU17" s="175">
        <v>97825</v>
      </c>
      <c r="AV17" s="172">
        <v>95415</v>
      </c>
      <c r="AW17" s="172">
        <v>89344</v>
      </c>
      <c r="AX17" s="175">
        <v>89813</v>
      </c>
      <c r="AY17" s="175">
        <v>90456</v>
      </c>
      <c r="AZ17" s="173">
        <v>124940</v>
      </c>
      <c r="BA17" s="176">
        <v>93639</v>
      </c>
      <c r="BB17" s="173">
        <v>89037</v>
      </c>
      <c r="BC17" s="173">
        <v>88275</v>
      </c>
      <c r="BD17" s="172">
        <v>97511</v>
      </c>
      <c r="BE17" s="172">
        <v>94353</v>
      </c>
      <c r="BF17" s="172">
        <v>100499</v>
      </c>
      <c r="BG17" s="172">
        <v>104569</v>
      </c>
      <c r="BH17" s="172">
        <v>104940</v>
      </c>
      <c r="BI17" s="172">
        <v>105964</v>
      </c>
      <c r="BJ17" s="172">
        <v>99011</v>
      </c>
      <c r="BK17" s="172">
        <v>99030</v>
      </c>
      <c r="BL17" s="172">
        <v>100706</v>
      </c>
      <c r="BM17" s="177">
        <v>136436</v>
      </c>
      <c r="BN17" s="178">
        <v>102310.39999999999</v>
      </c>
      <c r="BO17" s="172">
        <v>100028</v>
      </c>
      <c r="BP17" s="173">
        <v>105199</v>
      </c>
      <c r="BQ17" s="172">
        <v>106337</v>
      </c>
      <c r="BR17" s="172">
        <v>119663</v>
      </c>
      <c r="BS17" s="179">
        <v>108630</v>
      </c>
      <c r="BT17" s="172">
        <v>114027</v>
      </c>
      <c r="BU17" s="180">
        <v>120609</v>
      </c>
      <c r="BV17" s="181">
        <v>121464</v>
      </c>
      <c r="BW17" s="181">
        <v>134035</v>
      </c>
      <c r="BX17" s="181">
        <v>122633</v>
      </c>
      <c r="BY17" s="181">
        <v>121971</v>
      </c>
      <c r="BZ17" s="181">
        <v>128809</v>
      </c>
      <c r="CA17" s="182">
        <v>129187</v>
      </c>
      <c r="CB17" s="182">
        <v>146088</v>
      </c>
      <c r="CC17" s="181">
        <v>131706</v>
      </c>
      <c r="CD17" s="181">
        <v>133905</v>
      </c>
      <c r="CE17" s="181">
        <v>137638</v>
      </c>
      <c r="CF17" s="182">
        <v>139015</v>
      </c>
      <c r="CG17" s="182">
        <v>155249</v>
      </c>
    </row>
    <row r="18" spans="1:85" s="183" customFormat="1" ht="13.8" x14ac:dyDescent="0.3">
      <c r="A18" s="171" t="s">
        <v>342</v>
      </c>
      <c r="B18" s="172">
        <v>44830</v>
      </c>
      <c r="C18" s="172">
        <v>44526</v>
      </c>
      <c r="D18" s="172">
        <v>45937</v>
      </c>
      <c r="E18" s="172">
        <v>48585</v>
      </c>
      <c r="F18" s="172">
        <v>50621</v>
      </c>
      <c r="G18" s="172">
        <v>56089</v>
      </c>
      <c r="H18" s="172">
        <v>54697</v>
      </c>
      <c r="I18" s="172">
        <v>54022</v>
      </c>
      <c r="J18" s="172">
        <v>54866</v>
      </c>
      <c r="K18" s="172">
        <v>52270</v>
      </c>
      <c r="L18" s="172">
        <v>52219</v>
      </c>
      <c r="M18" s="172">
        <v>59735</v>
      </c>
      <c r="N18" s="173">
        <v>51689</v>
      </c>
      <c r="O18" s="172">
        <v>52090</v>
      </c>
      <c r="P18" s="172">
        <v>52025</v>
      </c>
      <c r="Q18" s="172">
        <v>55727</v>
      </c>
      <c r="R18" s="172">
        <v>53695</v>
      </c>
      <c r="S18" s="172">
        <v>55652</v>
      </c>
      <c r="T18" s="172">
        <v>60364</v>
      </c>
      <c r="U18" s="172">
        <v>65200</v>
      </c>
      <c r="V18" s="172">
        <v>63375</v>
      </c>
      <c r="W18" s="172">
        <v>67896</v>
      </c>
      <c r="X18" s="172">
        <v>68089</v>
      </c>
      <c r="Y18" s="172">
        <v>66020</v>
      </c>
      <c r="Z18" s="172">
        <v>77459</v>
      </c>
      <c r="AA18" s="174">
        <v>61712.1</v>
      </c>
      <c r="AB18" s="172">
        <v>64024</v>
      </c>
      <c r="AC18" s="172">
        <v>64102</v>
      </c>
      <c r="AD18" s="172">
        <v>65993</v>
      </c>
      <c r="AE18" s="172">
        <v>64598</v>
      </c>
      <c r="AF18" s="172">
        <v>67733</v>
      </c>
      <c r="AG18" s="172">
        <v>74267</v>
      </c>
      <c r="AH18" s="172">
        <v>71645</v>
      </c>
      <c r="AI18" s="172">
        <v>71022</v>
      </c>
      <c r="AJ18" s="172">
        <v>70810</v>
      </c>
      <c r="AK18" s="172">
        <v>67972</v>
      </c>
      <c r="AL18" s="175">
        <v>69041</v>
      </c>
      <c r="AM18" s="175">
        <v>80032</v>
      </c>
      <c r="AN18" s="174">
        <v>68920.5</v>
      </c>
      <c r="AO18" s="172">
        <v>69446</v>
      </c>
      <c r="AP18" s="172">
        <v>67959</v>
      </c>
      <c r="AQ18" s="172">
        <v>72611</v>
      </c>
      <c r="AR18" s="172">
        <v>70101</v>
      </c>
      <c r="AS18" s="173">
        <v>73191</v>
      </c>
      <c r="AT18" s="173">
        <v>77137</v>
      </c>
      <c r="AU18" s="175">
        <v>79338</v>
      </c>
      <c r="AV18" s="172">
        <v>73059</v>
      </c>
      <c r="AW18" s="172">
        <v>76355</v>
      </c>
      <c r="AX18" s="175">
        <v>75653</v>
      </c>
      <c r="AY18" s="175">
        <v>73453</v>
      </c>
      <c r="AZ18" s="173">
        <v>83859</v>
      </c>
      <c r="BA18" s="176">
        <v>74853.408268674175</v>
      </c>
      <c r="BB18" s="173">
        <v>71830</v>
      </c>
      <c r="BC18" s="173">
        <v>71605</v>
      </c>
      <c r="BD18" s="172">
        <v>75147</v>
      </c>
      <c r="BE18" s="172">
        <v>74425</v>
      </c>
      <c r="BF18" s="172">
        <v>80942</v>
      </c>
      <c r="BG18" s="172">
        <v>85817</v>
      </c>
      <c r="BH18" s="172">
        <v>82792</v>
      </c>
      <c r="BI18" s="172">
        <v>79124</v>
      </c>
      <c r="BJ18" s="172">
        <v>82588</v>
      </c>
      <c r="BK18" s="172">
        <v>80870</v>
      </c>
      <c r="BL18" s="172">
        <v>79210</v>
      </c>
      <c r="BM18" s="177">
        <v>90905</v>
      </c>
      <c r="BN18" s="178">
        <v>81061.899999999994</v>
      </c>
      <c r="BO18" s="172">
        <v>77618</v>
      </c>
      <c r="BP18" s="173">
        <v>85360</v>
      </c>
      <c r="BQ18" s="172">
        <v>83905</v>
      </c>
      <c r="BR18" s="172">
        <v>87341</v>
      </c>
      <c r="BS18" s="179">
        <v>84324</v>
      </c>
      <c r="BT18" s="172">
        <v>88802</v>
      </c>
      <c r="BU18" s="180">
        <v>99948</v>
      </c>
      <c r="BV18" s="181">
        <v>96653</v>
      </c>
      <c r="BW18" s="181">
        <v>104385</v>
      </c>
      <c r="BX18" s="181">
        <v>97344</v>
      </c>
      <c r="BY18" s="181">
        <v>93909</v>
      </c>
      <c r="BZ18" s="181">
        <v>105657</v>
      </c>
      <c r="CA18" s="182">
        <v>107151</v>
      </c>
      <c r="CB18" s="182">
        <v>110611</v>
      </c>
      <c r="CC18" s="181">
        <v>104139</v>
      </c>
      <c r="CD18" s="181">
        <v>102254</v>
      </c>
      <c r="CE18" s="181">
        <v>113336</v>
      </c>
      <c r="CF18" s="182">
        <v>110853</v>
      </c>
      <c r="CG18" s="182">
        <v>116359</v>
      </c>
    </row>
    <row r="19" spans="1:85" s="183" customFormat="1" ht="13.8" x14ac:dyDescent="0.3">
      <c r="A19" s="171" t="s">
        <v>343</v>
      </c>
      <c r="B19" s="172" t="s">
        <v>308</v>
      </c>
      <c r="C19" s="172" t="s">
        <v>308</v>
      </c>
      <c r="D19" s="172" t="s">
        <v>308</v>
      </c>
      <c r="E19" s="172" t="s">
        <v>308</v>
      </c>
      <c r="F19" s="172" t="s">
        <v>308</v>
      </c>
      <c r="G19" s="172" t="s">
        <v>308</v>
      </c>
      <c r="H19" s="172" t="s">
        <v>308</v>
      </c>
      <c r="I19" s="172" t="s">
        <v>308</v>
      </c>
      <c r="J19" s="172" t="s">
        <v>308</v>
      </c>
      <c r="K19" s="172" t="s">
        <v>308</v>
      </c>
      <c r="L19" s="172" t="s">
        <v>308</v>
      </c>
      <c r="M19" s="172" t="s">
        <v>308</v>
      </c>
      <c r="N19" s="172" t="s">
        <v>308</v>
      </c>
      <c r="O19" s="172" t="s">
        <v>308</v>
      </c>
      <c r="P19" s="172" t="s">
        <v>308</v>
      </c>
      <c r="Q19" s="172" t="s">
        <v>308</v>
      </c>
      <c r="R19" s="172" t="s">
        <v>308</v>
      </c>
      <c r="S19" s="172" t="s">
        <v>308</v>
      </c>
      <c r="T19" s="172" t="s">
        <v>308</v>
      </c>
      <c r="U19" s="172" t="s">
        <v>308</v>
      </c>
      <c r="V19" s="172" t="s">
        <v>308</v>
      </c>
      <c r="W19" s="172" t="s">
        <v>308</v>
      </c>
      <c r="X19" s="172" t="s">
        <v>308</v>
      </c>
      <c r="Y19" s="172" t="s">
        <v>308</v>
      </c>
      <c r="Z19" s="172" t="s">
        <v>308</v>
      </c>
      <c r="AA19" s="172" t="s">
        <v>308</v>
      </c>
      <c r="AB19" s="172" t="s">
        <v>308</v>
      </c>
      <c r="AC19" s="172" t="s">
        <v>308</v>
      </c>
      <c r="AD19" s="172" t="s">
        <v>308</v>
      </c>
      <c r="AE19" s="172" t="s">
        <v>308</v>
      </c>
      <c r="AF19" s="172" t="s">
        <v>308</v>
      </c>
      <c r="AG19" s="172" t="s">
        <v>308</v>
      </c>
      <c r="AH19" s="172" t="s">
        <v>308</v>
      </c>
      <c r="AI19" s="172" t="s">
        <v>308</v>
      </c>
      <c r="AJ19" s="172" t="s">
        <v>308</v>
      </c>
      <c r="AK19" s="172" t="s">
        <v>308</v>
      </c>
      <c r="AL19" s="172" t="s">
        <v>308</v>
      </c>
      <c r="AM19" s="172" t="s">
        <v>308</v>
      </c>
      <c r="AN19" s="172" t="s">
        <v>308</v>
      </c>
      <c r="AO19" s="172" t="s">
        <v>308</v>
      </c>
      <c r="AP19" s="172" t="s">
        <v>308</v>
      </c>
      <c r="AQ19" s="172" t="s">
        <v>308</v>
      </c>
      <c r="AR19" s="172" t="s">
        <v>308</v>
      </c>
      <c r="AS19" s="172" t="s">
        <v>308</v>
      </c>
      <c r="AT19" s="172" t="s">
        <v>308</v>
      </c>
      <c r="AU19" s="172" t="s">
        <v>308</v>
      </c>
      <c r="AV19" s="172" t="s">
        <v>308</v>
      </c>
      <c r="AW19" s="172" t="s">
        <v>308</v>
      </c>
      <c r="AX19" s="172" t="s">
        <v>308</v>
      </c>
      <c r="AY19" s="172" t="s">
        <v>308</v>
      </c>
      <c r="AZ19" s="172" t="s">
        <v>308</v>
      </c>
      <c r="BA19" s="172" t="s">
        <v>308</v>
      </c>
      <c r="BB19" s="172" t="s">
        <v>308</v>
      </c>
      <c r="BC19" s="172" t="s">
        <v>308</v>
      </c>
      <c r="BD19" s="172" t="s">
        <v>308</v>
      </c>
      <c r="BE19" s="172" t="s">
        <v>308</v>
      </c>
      <c r="BF19" s="172" t="s">
        <v>308</v>
      </c>
      <c r="BG19" s="172" t="s">
        <v>308</v>
      </c>
      <c r="BH19" s="172" t="s">
        <v>308</v>
      </c>
      <c r="BI19" s="172" t="s">
        <v>308</v>
      </c>
      <c r="BJ19" s="172" t="s">
        <v>308</v>
      </c>
      <c r="BK19" s="172" t="s">
        <v>308</v>
      </c>
      <c r="BL19" s="172" t="s">
        <v>308</v>
      </c>
      <c r="BM19" s="172" t="s">
        <v>308</v>
      </c>
      <c r="BN19" s="172" t="s">
        <v>308</v>
      </c>
      <c r="BO19" s="172" t="s">
        <v>308</v>
      </c>
      <c r="BP19" s="172" t="s">
        <v>308</v>
      </c>
      <c r="BQ19" s="172" t="s">
        <v>308</v>
      </c>
      <c r="BR19" s="172" t="s">
        <v>308</v>
      </c>
      <c r="BS19" s="172" t="s">
        <v>308</v>
      </c>
      <c r="BT19" s="172" t="s">
        <v>308</v>
      </c>
      <c r="BU19" s="172" t="s">
        <v>308</v>
      </c>
      <c r="BV19" s="172" t="s">
        <v>308</v>
      </c>
      <c r="BW19" s="172" t="s">
        <v>308</v>
      </c>
      <c r="BX19" s="172" t="s">
        <v>308</v>
      </c>
      <c r="BY19" s="172" t="s">
        <v>308</v>
      </c>
      <c r="BZ19" s="172" t="s">
        <v>308</v>
      </c>
      <c r="CA19" s="172" t="s">
        <v>308</v>
      </c>
      <c r="CB19" s="172" t="s">
        <v>308</v>
      </c>
      <c r="CC19" s="172" t="s">
        <v>308</v>
      </c>
      <c r="CD19" s="172" t="s">
        <v>308</v>
      </c>
      <c r="CE19" s="181">
        <v>111290</v>
      </c>
      <c r="CF19" s="182">
        <v>98834</v>
      </c>
      <c r="CG19" s="182">
        <v>109706</v>
      </c>
    </row>
    <row r="20" spans="1:85" s="183" customFormat="1" ht="13.8" x14ac:dyDescent="0.3">
      <c r="A20" s="171" t="s">
        <v>344</v>
      </c>
      <c r="B20" s="172">
        <v>51760</v>
      </c>
      <c r="C20" s="172">
        <v>52531</v>
      </c>
      <c r="D20" s="172">
        <v>54937</v>
      </c>
      <c r="E20" s="172">
        <v>58183</v>
      </c>
      <c r="F20" s="172">
        <v>59680</v>
      </c>
      <c r="G20" s="172">
        <v>65009</v>
      </c>
      <c r="H20" s="172">
        <v>65420</v>
      </c>
      <c r="I20" s="172">
        <v>63270</v>
      </c>
      <c r="J20" s="172">
        <v>62740</v>
      </c>
      <c r="K20" s="172">
        <v>62596</v>
      </c>
      <c r="L20" s="172">
        <v>62522</v>
      </c>
      <c r="M20" s="172">
        <v>78979</v>
      </c>
      <c r="N20" s="173">
        <v>61388</v>
      </c>
      <c r="O20" s="172">
        <v>61696</v>
      </c>
      <c r="P20" s="172">
        <v>62681</v>
      </c>
      <c r="Q20" s="172">
        <v>67575</v>
      </c>
      <c r="R20" s="172">
        <v>66051</v>
      </c>
      <c r="S20" s="172">
        <v>67199</v>
      </c>
      <c r="T20" s="172">
        <v>71646</v>
      </c>
      <c r="U20" s="172">
        <v>78134</v>
      </c>
      <c r="V20" s="172">
        <v>76091</v>
      </c>
      <c r="W20" s="172">
        <v>76752</v>
      </c>
      <c r="X20" s="172">
        <v>77045</v>
      </c>
      <c r="Y20" s="172">
        <v>76645</v>
      </c>
      <c r="Z20" s="172">
        <v>99367</v>
      </c>
      <c r="AA20" s="174">
        <v>73677</v>
      </c>
      <c r="AB20" s="172">
        <v>75992</v>
      </c>
      <c r="AC20" s="172">
        <v>76467</v>
      </c>
      <c r="AD20" s="172">
        <v>80866</v>
      </c>
      <c r="AE20" s="172">
        <v>79362</v>
      </c>
      <c r="AF20" s="172">
        <v>82521</v>
      </c>
      <c r="AG20" s="172">
        <v>88989</v>
      </c>
      <c r="AH20" s="172">
        <v>90058</v>
      </c>
      <c r="AI20" s="172">
        <v>87023</v>
      </c>
      <c r="AJ20" s="172">
        <v>82823</v>
      </c>
      <c r="AK20" s="172">
        <v>83462</v>
      </c>
      <c r="AL20" s="175">
        <v>84122</v>
      </c>
      <c r="AM20" s="175">
        <v>109015</v>
      </c>
      <c r="AN20" s="174">
        <v>84872</v>
      </c>
      <c r="AO20" s="172">
        <v>82822</v>
      </c>
      <c r="AP20" s="172">
        <v>82035</v>
      </c>
      <c r="AQ20" s="172">
        <v>88904</v>
      </c>
      <c r="AR20" s="172">
        <v>86704</v>
      </c>
      <c r="AS20" s="173">
        <v>88569</v>
      </c>
      <c r="AT20" s="173">
        <v>91589</v>
      </c>
      <c r="AU20" s="175">
        <v>93612</v>
      </c>
      <c r="AV20" s="172">
        <v>90222</v>
      </c>
      <c r="AW20" s="172">
        <v>88037</v>
      </c>
      <c r="AX20" s="175">
        <v>88410</v>
      </c>
      <c r="AY20" s="175">
        <v>88653</v>
      </c>
      <c r="AZ20" s="173">
        <v>114331</v>
      </c>
      <c r="BA20" s="176">
        <v>90262.890695811817</v>
      </c>
      <c r="BB20" s="173">
        <v>86611</v>
      </c>
      <c r="BC20" s="173">
        <v>87002</v>
      </c>
      <c r="BD20" s="172">
        <v>93356</v>
      </c>
      <c r="BE20" s="172">
        <v>93885</v>
      </c>
      <c r="BF20" s="172">
        <v>99000</v>
      </c>
      <c r="BG20" s="172">
        <v>102119</v>
      </c>
      <c r="BH20" s="172">
        <v>104013</v>
      </c>
      <c r="BI20" s="172">
        <v>98447</v>
      </c>
      <c r="BJ20" s="172">
        <v>96084</v>
      </c>
      <c r="BK20" s="172">
        <v>97502</v>
      </c>
      <c r="BL20" s="172">
        <v>97181</v>
      </c>
      <c r="BM20" s="177">
        <v>126215</v>
      </c>
      <c r="BN20" s="178">
        <v>99129.7</v>
      </c>
      <c r="BO20" s="172">
        <v>96361</v>
      </c>
      <c r="BP20" s="173">
        <v>101822</v>
      </c>
      <c r="BQ20" s="172">
        <v>100816</v>
      </c>
      <c r="BR20" s="172">
        <v>111274</v>
      </c>
      <c r="BS20" s="179">
        <v>103028</v>
      </c>
      <c r="BT20" s="172">
        <v>108438</v>
      </c>
      <c r="BU20" s="180">
        <v>117472</v>
      </c>
      <c r="BV20" s="181">
        <v>116865</v>
      </c>
      <c r="BW20" s="181">
        <v>133648</v>
      </c>
      <c r="BX20" s="181">
        <v>118736</v>
      </c>
      <c r="BY20" s="181">
        <v>116013</v>
      </c>
      <c r="BZ20" s="181">
        <v>123941</v>
      </c>
      <c r="CA20" s="182">
        <v>121121</v>
      </c>
      <c r="CB20" s="182">
        <v>142082</v>
      </c>
      <c r="CC20" s="181">
        <v>125911</v>
      </c>
      <c r="CD20" s="181">
        <v>126594</v>
      </c>
      <c r="CE20" s="181">
        <v>137878</v>
      </c>
      <c r="CF20" s="182">
        <v>135841</v>
      </c>
      <c r="CG20" s="182">
        <v>159207</v>
      </c>
    </row>
    <row r="21" spans="1:85" s="183" customFormat="1" ht="13.8" x14ac:dyDescent="0.3">
      <c r="A21" s="171" t="s">
        <v>345</v>
      </c>
      <c r="B21" s="172">
        <v>91327</v>
      </c>
      <c r="C21" s="172">
        <v>91755</v>
      </c>
      <c r="D21" s="172">
        <v>106426</v>
      </c>
      <c r="E21" s="172">
        <v>104786</v>
      </c>
      <c r="F21" s="172">
        <v>104244</v>
      </c>
      <c r="G21" s="172">
        <v>118784</v>
      </c>
      <c r="H21" s="172">
        <v>121067</v>
      </c>
      <c r="I21" s="172">
        <v>114987</v>
      </c>
      <c r="J21" s="172">
        <v>106746</v>
      </c>
      <c r="K21" s="172">
        <v>111298</v>
      </c>
      <c r="L21" s="172">
        <v>108862</v>
      </c>
      <c r="M21" s="172">
        <v>162367</v>
      </c>
      <c r="N21" s="173">
        <v>110838</v>
      </c>
      <c r="O21" s="172">
        <v>108518</v>
      </c>
      <c r="P21" s="172">
        <v>111020</v>
      </c>
      <c r="Q21" s="172">
        <v>129227</v>
      </c>
      <c r="R21" s="172">
        <v>118960</v>
      </c>
      <c r="S21" s="172">
        <v>116852</v>
      </c>
      <c r="T21" s="172">
        <v>128342</v>
      </c>
      <c r="U21" s="172">
        <v>138152</v>
      </c>
      <c r="V21" s="172">
        <v>133808</v>
      </c>
      <c r="W21" s="172">
        <v>128262</v>
      </c>
      <c r="X21" s="172">
        <v>128834</v>
      </c>
      <c r="Y21" s="172">
        <v>127264</v>
      </c>
      <c r="Z21" s="172">
        <v>208509</v>
      </c>
      <c r="AA21" s="174">
        <v>132612</v>
      </c>
      <c r="AB21" s="172">
        <v>134165</v>
      </c>
      <c r="AC21" s="172">
        <v>132879</v>
      </c>
      <c r="AD21" s="172">
        <v>150104</v>
      </c>
      <c r="AE21" s="172">
        <v>138500</v>
      </c>
      <c r="AF21" s="172">
        <v>137712</v>
      </c>
      <c r="AG21" s="172">
        <v>150417</v>
      </c>
      <c r="AH21" s="172">
        <v>156995</v>
      </c>
      <c r="AI21" s="172">
        <v>150030</v>
      </c>
      <c r="AJ21" s="172">
        <v>140701</v>
      </c>
      <c r="AK21" s="172">
        <v>141236</v>
      </c>
      <c r="AL21" s="175">
        <v>146597</v>
      </c>
      <c r="AM21" s="175">
        <v>218848</v>
      </c>
      <c r="AN21" s="174">
        <v>148286.79999999999</v>
      </c>
      <c r="AO21" s="172">
        <v>138538</v>
      </c>
      <c r="AP21" s="172">
        <v>136521</v>
      </c>
      <c r="AQ21" s="172">
        <v>155332</v>
      </c>
      <c r="AR21" s="172">
        <v>149590</v>
      </c>
      <c r="AS21" s="173">
        <v>145541</v>
      </c>
      <c r="AT21" s="173">
        <v>160423</v>
      </c>
      <c r="AU21" s="175">
        <v>171418</v>
      </c>
      <c r="AV21" s="172">
        <v>162627</v>
      </c>
      <c r="AW21" s="172">
        <v>148474</v>
      </c>
      <c r="AX21" s="175">
        <v>150068</v>
      </c>
      <c r="AY21" s="175">
        <v>156814</v>
      </c>
      <c r="AZ21" s="173">
        <v>231336</v>
      </c>
      <c r="BA21" s="176">
        <v>159536.72676261855</v>
      </c>
      <c r="BB21" s="173">
        <v>145890</v>
      </c>
      <c r="BC21" s="173">
        <v>146910</v>
      </c>
      <c r="BD21" s="172">
        <v>168609</v>
      </c>
      <c r="BE21" s="172">
        <v>162569</v>
      </c>
      <c r="BF21" s="172">
        <v>164424</v>
      </c>
      <c r="BG21" s="172">
        <v>182898</v>
      </c>
      <c r="BH21" s="172">
        <v>192120</v>
      </c>
      <c r="BI21" s="172">
        <v>179382</v>
      </c>
      <c r="BJ21" s="172">
        <v>169375</v>
      </c>
      <c r="BK21" s="172">
        <v>169621</v>
      </c>
      <c r="BL21" s="172">
        <v>176587</v>
      </c>
      <c r="BM21" s="177">
        <v>265335</v>
      </c>
      <c r="BN21" s="178">
        <v>177808.5</v>
      </c>
      <c r="BO21" s="172">
        <v>171544</v>
      </c>
      <c r="BP21" s="173">
        <v>183744</v>
      </c>
      <c r="BQ21" s="172">
        <v>189906</v>
      </c>
      <c r="BR21" s="172">
        <v>221009</v>
      </c>
      <c r="BS21" s="179">
        <v>189970</v>
      </c>
      <c r="BT21" s="172">
        <v>189087</v>
      </c>
      <c r="BU21" s="180">
        <v>205547</v>
      </c>
      <c r="BV21" s="181">
        <v>207475</v>
      </c>
      <c r="BW21" s="181">
        <v>239955</v>
      </c>
      <c r="BX21" s="181">
        <v>212848</v>
      </c>
      <c r="BY21" s="181">
        <v>203466</v>
      </c>
      <c r="BZ21" s="181">
        <v>223453</v>
      </c>
      <c r="CA21" s="182">
        <v>222739</v>
      </c>
      <c r="CB21" s="182">
        <v>263347</v>
      </c>
      <c r="CC21" s="181">
        <v>227003</v>
      </c>
      <c r="CD21" s="181">
        <v>223533</v>
      </c>
      <c r="CE21" s="181">
        <v>241280</v>
      </c>
      <c r="CF21" s="182">
        <v>240683</v>
      </c>
      <c r="CG21" s="182">
        <v>267766</v>
      </c>
    </row>
    <row r="22" spans="1:85" s="183" customFormat="1" ht="13.8" x14ac:dyDescent="0.3">
      <c r="A22" s="171" t="s">
        <v>346</v>
      </c>
      <c r="B22" s="172">
        <v>93915</v>
      </c>
      <c r="C22" s="172">
        <v>94377</v>
      </c>
      <c r="D22" s="172">
        <v>103485</v>
      </c>
      <c r="E22" s="172">
        <v>107458</v>
      </c>
      <c r="F22" s="172">
        <v>102686</v>
      </c>
      <c r="G22" s="172">
        <v>111431</v>
      </c>
      <c r="H22" s="172">
        <v>110975</v>
      </c>
      <c r="I22" s="172">
        <v>107035</v>
      </c>
      <c r="J22" s="172">
        <v>106173</v>
      </c>
      <c r="K22" s="172">
        <v>108063</v>
      </c>
      <c r="L22" s="172">
        <v>107857</v>
      </c>
      <c r="M22" s="172">
        <v>133911</v>
      </c>
      <c r="N22" s="173">
        <v>106597</v>
      </c>
      <c r="O22" s="172">
        <v>105263</v>
      </c>
      <c r="P22" s="172">
        <v>106712</v>
      </c>
      <c r="Q22" s="172">
        <v>117930</v>
      </c>
      <c r="R22" s="172">
        <v>121142</v>
      </c>
      <c r="S22" s="172">
        <v>119643</v>
      </c>
      <c r="T22" s="172">
        <v>120331</v>
      </c>
      <c r="U22" s="172">
        <v>125242</v>
      </c>
      <c r="V22" s="172">
        <v>121318</v>
      </c>
      <c r="W22" s="172">
        <v>120356</v>
      </c>
      <c r="X22" s="172">
        <v>121858</v>
      </c>
      <c r="Y22" s="172">
        <v>123918</v>
      </c>
      <c r="Z22" s="172">
        <v>158711</v>
      </c>
      <c r="AA22" s="174">
        <v>121674.1</v>
      </c>
      <c r="AB22" s="172">
        <v>122180</v>
      </c>
      <c r="AC22" s="172">
        <v>122252</v>
      </c>
      <c r="AD22" s="172">
        <v>132761</v>
      </c>
      <c r="AE22" s="172">
        <v>134528</v>
      </c>
      <c r="AF22" s="172">
        <v>133704</v>
      </c>
      <c r="AG22" s="172">
        <v>135685</v>
      </c>
      <c r="AH22" s="172">
        <v>140808</v>
      </c>
      <c r="AI22" s="172">
        <v>131142</v>
      </c>
      <c r="AJ22" s="172">
        <v>128863</v>
      </c>
      <c r="AK22" s="172">
        <v>130077</v>
      </c>
      <c r="AL22" s="175">
        <v>132972</v>
      </c>
      <c r="AM22" s="175">
        <v>175035</v>
      </c>
      <c r="AN22" s="174">
        <v>134377.6488628345</v>
      </c>
      <c r="AO22" s="172">
        <v>129480</v>
      </c>
      <c r="AP22" s="172">
        <v>132385</v>
      </c>
      <c r="AQ22" s="172">
        <v>144304</v>
      </c>
      <c r="AR22" s="172">
        <v>139047</v>
      </c>
      <c r="AS22" s="173">
        <v>143133</v>
      </c>
      <c r="AT22" s="173">
        <v>140119</v>
      </c>
      <c r="AU22" s="175">
        <v>143417</v>
      </c>
      <c r="AV22" s="172">
        <v>141499</v>
      </c>
      <c r="AW22" s="172">
        <v>137486</v>
      </c>
      <c r="AX22" s="175">
        <v>138017</v>
      </c>
      <c r="AY22" s="175">
        <v>144344</v>
      </c>
      <c r="AZ22" s="173">
        <v>182265</v>
      </c>
      <c r="BA22" s="176">
        <v>142309.759242539</v>
      </c>
      <c r="BB22" s="173">
        <v>134657</v>
      </c>
      <c r="BC22" s="173">
        <v>139447</v>
      </c>
      <c r="BD22" s="172">
        <v>153298</v>
      </c>
      <c r="BE22" s="172">
        <v>156801</v>
      </c>
      <c r="BF22" s="172">
        <v>155606</v>
      </c>
      <c r="BG22" s="172">
        <v>158567</v>
      </c>
      <c r="BH22" s="172">
        <v>159513</v>
      </c>
      <c r="BI22" s="172">
        <v>152332</v>
      </c>
      <c r="BJ22" s="172">
        <v>150799</v>
      </c>
      <c r="BK22" s="172">
        <v>154444</v>
      </c>
      <c r="BL22" s="172">
        <v>155140</v>
      </c>
      <c r="BM22" s="177">
        <v>202060</v>
      </c>
      <c r="BN22" s="178">
        <v>155241.79999999999</v>
      </c>
      <c r="BO22" s="172">
        <v>152724</v>
      </c>
      <c r="BP22" s="173">
        <v>161963</v>
      </c>
      <c r="BQ22" s="172">
        <v>158218</v>
      </c>
      <c r="BR22" s="172">
        <v>178480</v>
      </c>
      <c r="BS22" s="179">
        <v>161845</v>
      </c>
      <c r="BT22" s="172">
        <v>168724</v>
      </c>
      <c r="BU22" s="180">
        <v>187292</v>
      </c>
      <c r="BV22" s="181">
        <v>174539</v>
      </c>
      <c r="BW22" s="181">
        <v>196881</v>
      </c>
      <c r="BX22" s="181">
        <v>178678</v>
      </c>
      <c r="BY22" s="181">
        <v>179822</v>
      </c>
      <c r="BZ22" s="181">
        <v>190248</v>
      </c>
      <c r="CA22" s="182">
        <v>182098</v>
      </c>
      <c r="CB22" s="182">
        <v>205256</v>
      </c>
      <c r="CC22" s="181">
        <v>190875</v>
      </c>
      <c r="CD22" s="181">
        <v>187791</v>
      </c>
      <c r="CE22" s="181">
        <v>204740</v>
      </c>
      <c r="CF22" s="182">
        <v>197736</v>
      </c>
      <c r="CG22" s="182">
        <v>221296</v>
      </c>
    </row>
    <row r="23" spans="1:85" s="187" customFormat="1" ht="13.8" x14ac:dyDescent="0.3">
      <c r="A23" s="184" t="s">
        <v>347</v>
      </c>
      <c r="B23" s="172" t="s">
        <v>308</v>
      </c>
      <c r="C23" s="172" t="s">
        <v>308</v>
      </c>
      <c r="D23" s="172" t="s">
        <v>308</v>
      </c>
      <c r="E23" s="172" t="s">
        <v>308</v>
      </c>
      <c r="F23" s="172" t="s">
        <v>308</v>
      </c>
      <c r="G23" s="172" t="s">
        <v>308</v>
      </c>
      <c r="H23" s="172" t="s">
        <v>308</v>
      </c>
      <c r="I23" s="172" t="s">
        <v>308</v>
      </c>
      <c r="J23" s="172" t="s">
        <v>308</v>
      </c>
      <c r="K23" s="172" t="s">
        <v>308</v>
      </c>
      <c r="L23" s="172" t="s">
        <v>308</v>
      </c>
      <c r="M23" s="172" t="s">
        <v>308</v>
      </c>
      <c r="N23" s="172" t="s">
        <v>308</v>
      </c>
      <c r="O23" s="172" t="s">
        <v>308</v>
      </c>
      <c r="P23" s="172" t="s">
        <v>308</v>
      </c>
      <c r="Q23" s="172" t="s">
        <v>308</v>
      </c>
      <c r="R23" s="172" t="s">
        <v>308</v>
      </c>
      <c r="S23" s="172" t="s">
        <v>308</v>
      </c>
      <c r="T23" s="172" t="s">
        <v>308</v>
      </c>
      <c r="U23" s="172" t="s">
        <v>308</v>
      </c>
      <c r="V23" s="172" t="s">
        <v>308</v>
      </c>
      <c r="W23" s="172" t="s">
        <v>308</v>
      </c>
      <c r="X23" s="172" t="s">
        <v>308</v>
      </c>
      <c r="Y23" s="172" t="s">
        <v>308</v>
      </c>
      <c r="Z23" s="172" t="s">
        <v>308</v>
      </c>
      <c r="AA23" s="172" t="s">
        <v>308</v>
      </c>
      <c r="AB23" s="172" t="s">
        <v>308</v>
      </c>
      <c r="AC23" s="172" t="s">
        <v>308</v>
      </c>
      <c r="AD23" s="172" t="s">
        <v>308</v>
      </c>
      <c r="AE23" s="172" t="s">
        <v>308</v>
      </c>
      <c r="AF23" s="172" t="s">
        <v>308</v>
      </c>
      <c r="AG23" s="172" t="s">
        <v>308</v>
      </c>
      <c r="AH23" s="172" t="s">
        <v>308</v>
      </c>
      <c r="AI23" s="172" t="s">
        <v>308</v>
      </c>
      <c r="AJ23" s="172" t="s">
        <v>308</v>
      </c>
      <c r="AK23" s="172" t="s">
        <v>308</v>
      </c>
      <c r="AL23" s="172" t="s">
        <v>308</v>
      </c>
      <c r="AM23" s="172" t="s">
        <v>308</v>
      </c>
      <c r="AN23" s="172" t="s">
        <v>308</v>
      </c>
      <c r="AO23" s="172" t="s">
        <v>308</v>
      </c>
      <c r="AP23" s="172" t="s">
        <v>308</v>
      </c>
      <c r="AQ23" s="172" t="s">
        <v>308</v>
      </c>
      <c r="AR23" s="172" t="s">
        <v>308</v>
      </c>
      <c r="AS23" s="172" t="s">
        <v>308</v>
      </c>
      <c r="AT23" s="172" t="s">
        <v>308</v>
      </c>
      <c r="AU23" s="172" t="s">
        <v>308</v>
      </c>
      <c r="AV23" s="172" t="s">
        <v>308</v>
      </c>
      <c r="AW23" s="172" t="s">
        <v>308</v>
      </c>
      <c r="AX23" s="172" t="s">
        <v>308</v>
      </c>
      <c r="AY23" s="172" t="s">
        <v>308</v>
      </c>
      <c r="AZ23" s="172" t="s">
        <v>308</v>
      </c>
      <c r="BA23" s="172" t="s">
        <v>308</v>
      </c>
      <c r="BB23" s="172" t="s">
        <v>308</v>
      </c>
      <c r="BC23" s="172" t="s">
        <v>308</v>
      </c>
      <c r="BD23" s="172" t="s">
        <v>308</v>
      </c>
      <c r="BE23" s="172" t="s">
        <v>308</v>
      </c>
      <c r="BF23" s="172" t="s">
        <v>308</v>
      </c>
      <c r="BG23" s="172" t="s">
        <v>308</v>
      </c>
      <c r="BH23" s="172" t="s">
        <v>308</v>
      </c>
      <c r="BI23" s="172" t="s">
        <v>308</v>
      </c>
      <c r="BJ23" s="172" t="s">
        <v>308</v>
      </c>
      <c r="BK23" s="172" t="s">
        <v>308</v>
      </c>
      <c r="BL23" s="172" t="s">
        <v>308</v>
      </c>
      <c r="BM23" s="172" t="s">
        <v>308</v>
      </c>
      <c r="BN23" s="172" t="s">
        <v>308</v>
      </c>
      <c r="BO23" s="172" t="s">
        <v>308</v>
      </c>
      <c r="BP23" s="172" t="s">
        <v>308</v>
      </c>
      <c r="BQ23" s="172" t="s">
        <v>308</v>
      </c>
      <c r="BR23" s="172" t="s">
        <v>308</v>
      </c>
      <c r="BS23" s="172" t="s">
        <v>308</v>
      </c>
      <c r="BT23" s="172" t="s">
        <v>308</v>
      </c>
      <c r="BU23" s="172" t="s">
        <v>308</v>
      </c>
      <c r="BV23" s="172" t="s">
        <v>308</v>
      </c>
      <c r="BW23" s="172" t="s">
        <v>308</v>
      </c>
      <c r="BX23" s="172" t="s">
        <v>308</v>
      </c>
      <c r="BY23" s="172" t="s">
        <v>308</v>
      </c>
      <c r="BZ23" s="172" t="s">
        <v>308</v>
      </c>
      <c r="CA23" s="172" t="s">
        <v>308</v>
      </c>
      <c r="CB23" s="172" t="s">
        <v>308</v>
      </c>
      <c r="CC23" s="172" t="s">
        <v>308</v>
      </c>
      <c r="CD23" s="172" t="s">
        <v>308</v>
      </c>
      <c r="CE23" s="185">
        <v>118043</v>
      </c>
      <c r="CF23" s="182">
        <v>113716</v>
      </c>
      <c r="CG23" s="186">
        <v>122846</v>
      </c>
    </row>
  </sheetData>
  <mergeCells count="12">
    <mergeCell ref="A1:M1"/>
    <mergeCell ref="BW2:CG2"/>
    <mergeCell ref="A3:A4"/>
    <mergeCell ref="B3:N3"/>
    <mergeCell ref="O3:AA3"/>
    <mergeCell ref="AB3:AN3"/>
    <mergeCell ref="AO3:BA3"/>
    <mergeCell ref="BB3:BN3"/>
    <mergeCell ref="BO3:BS3"/>
    <mergeCell ref="BT3:BX3"/>
    <mergeCell ref="BY3:CC3"/>
    <mergeCell ref="CD3:CG3"/>
  </mergeCells>
  <printOptions horizontalCentered="1"/>
  <pageMargins left="0.31496062992125984" right="0.19685039370078741" top="0.59055118110236227" bottom="0.59055118110236227" header="0.51181102362204722" footer="0.19685039370078741"/>
  <pageSetup paperSize="9" scale="38" firstPageNumber="2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2"/>
  <sheetViews>
    <sheetView tabSelected="1" zoomScale="80" zoomScaleNormal="80" workbookViewId="0">
      <selection activeCell="D5" sqref="D5"/>
    </sheetView>
  </sheetViews>
  <sheetFormatPr defaultRowHeight="15.6" x14ac:dyDescent="0.3"/>
  <cols>
    <col min="1" max="1" width="7" style="373" bestFit="1" customWidth="1"/>
    <col min="2" max="2" width="43.88671875" style="362" customWidth="1"/>
    <col min="3" max="3" width="14.44140625" style="363" customWidth="1"/>
    <col min="4" max="4" width="17.6640625" style="363" customWidth="1"/>
    <col min="5" max="5" width="15.88671875" style="337" hidden="1" customWidth="1"/>
    <col min="6" max="6" width="15" style="337" hidden="1" customWidth="1"/>
    <col min="7" max="7" width="12.109375" style="337" hidden="1" customWidth="1"/>
    <col min="8" max="8" width="16.109375" style="337" hidden="1" customWidth="1"/>
    <col min="9" max="9" width="15" style="337" hidden="1" customWidth="1"/>
    <col min="10" max="10" width="12.109375" style="337" hidden="1" customWidth="1"/>
    <col min="11" max="11" width="19.5546875" style="337" hidden="1" customWidth="1"/>
    <col min="12" max="12" width="13.5546875" style="337" hidden="1" customWidth="1"/>
    <col min="13" max="13" width="18.5546875" style="337" hidden="1" customWidth="1"/>
    <col min="14" max="14" width="17.33203125" style="337" hidden="1" customWidth="1"/>
    <col min="15" max="15" width="13.33203125" style="337" hidden="1" customWidth="1"/>
    <col min="16" max="16" width="14.6640625" style="337" hidden="1" customWidth="1"/>
    <col min="17" max="17" width="17.33203125" style="337" customWidth="1"/>
    <col min="18" max="18" width="13.33203125" style="337" customWidth="1"/>
    <col min="19" max="19" width="14.6640625" style="337" customWidth="1"/>
    <col min="20" max="20" width="13.33203125" style="337" bestFit="1" customWidth="1"/>
    <col min="21" max="21" width="12.109375" style="337" bestFit="1" customWidth="1"/>
    <col min="22" max="244" width="9.109375" style="337"/>
    <col min="245" max="245" width="7" style="337" bestFit="1" customWidth="1"/>
    <col min="246" max="246" width="43.88671875" style="337" customWidth="1"/>
    <col min="247" max="247" width="17.6640625" style="337" customWidth="1"/>
    <col min="248" max="248" width="21.6640625" style="337" customWidth="1"/>
    <col min="249" max="260" width="0" style="337" hidden="1" customWidth="1"/>
    <col min="261" max="261" width="15.88671875" style="337" customWidth="1"/>
    <col min="262" max="262" width="13.109375" style="337" customWidth="1"/>
    <col min="263" max="263" width="12.109375" style="337" customWidth="1"/>
    <col min="264" max="264" width="13.6640625" style="337" customWidth="1"/>
    <col min="265" max="265" width="9.109375" style="337"/>
    <col min="266" max="266" width="12.88671875" style="337" bestFit="1" customWidth="1"/>
    <col min="267" max="500" width="9.109375" style="337"/>
    <col min="501" max="501" width="7" style="337" bestFit="1" customWidth="1"/>
    <col min="502" max="502" width="43.88671875" style="337" customWidth="1"/>
    <col min="503" max="503" width="17.6640625" style="337" customWidth="1"/>
    <col min="504" max="504" width="21.6640625" style="337" customWidth="1"/>
    <col min="505" max="516" width="0" style="337" hidden="1" customWidth="1"/>
    <col min="517" max="517" width="15.88671875" style="337" customWidth="1"/>
    <col min="518" max="518" width="13.109375" style="337" customWidth="1"/>
    <col min="519" max="519" width="12.109375" style="337" customWidth="1"/>
    <col min="520" max="520" width="13.6640625" style="337" customWidth="1"/>
    <col min="521" max="521" width="9.109375" style="337"/>
    <col min="522" max="522" width="12.88671875" style="337" bestFit="1" customWidth="1"/>
    <col min="523" max="756" width="9.109375" style="337"/>
    <col min="757" max="757" width="7" style="337" bestFit="1" customWidth="1"/>
    <col min="758" max="758" width="43.88671875" style="337" customWidth="1"/>
    <col min="759" max="759" width="17.6640625" style="337" customWidth="1"/>
    <col min="760" max="760" width="21.6640625" style="337" customWidth="1"/>
    <col min="761" max="772" width="0" style="337" hidden="1" customWidth="1"/>
    <col min="773" max="773" width="15.88671875" style="337" customWidth="1"/>
    <col min="774" max="774" width="13.109375" style="337" customWidth="1"/>
    <col min="775" max="775" width="12.109375" style="337" customWidth="1"/>
    <col min="776" max="776" width="13.6640625" style="337" customWidth="1"/>
    <col min="777" max="777" width="9.109375" style="337"/>
    <col min="778" max="778" width="12.88671875" style="337" bestFit="1" customWidth="1"/>
    <col min="779" max="1012" width="9.109375" style="337"/>
    <col min="1013" max="1013" width="7" style="337" bestFit="1" customWidth="1"/>
    <col min="1014" max="1014" width="43.88671875" style="337" customWidth="1"/>
    <col min="1015" max="1015" width="17.6640625" style="337" customWidth="1"/>
    <col min="1016" max="1016" width="21.6640625" style="337" customWidth="1"/>
    <col min="1017" max="1028" width="0" style="337" hidden="1" customWidth="1"/>
    <col min="1029" max="1029" width="15.88671875" style="337" customWidth="1"/>
    <col min="1030" max="1030" width="13.109375" style="337" customWidth="1"/>
    <col min="1031" max="1031" width="12.109375" style="337" customWidth="1"/>
    <col min="1032" max="1032" width="13.6640625" style="337" customWidth="1"/>
    <col min="1033" max="1033" width="9.109375" style="337"/>
    <col min="1034" max="1034" width="12.88671875" style="337" bestFit="1" customWidth="1"/>
    <col min="1035" max="1268" width="9.109375" style="337"/>
    <col min="1269" max="1269" width="7" style="337" bestFit="1" customWidth="1"/>
    <col min="1270" max="1270" width="43.88671875" style="337" customWidth="1"/>
    <col min="1271" max="1271" width="17.6640625" style="337" customWidth="1"/>
    <col min="1272" max="1272" width="21.6640625" style="337" customWidth="1"/>
    <col min="1273" max="1284" width="0" style="337" hidden="1" customWidth="1"/>
    <col min="1285" max="1285" width="15.88671875" style="337" customWidth="1"/>
    <col min="1286" max="1286" width="13.109375" style="337" customWidth="1"/>
    <col min="1287" max="1287" width="12.109375" style="337" customWidth="1"/>
    <col min="1288" max="1288" width="13.6640625" style="337" customWidth="1"/>
    <col min="1289" max="1289" width="9.109375" style="337"/>
    <col min="1290" max="1290" width="12.88671875" style="337" bestFit="1" customWidth="1"/>
    <col min="1291" max="1524" width="9.109375" style="337"/>
    <col min="1525" max="1525" width="7" style="337" bestFit="1" customWidth="1"/>
    <col min="1526" max="1526" width="43.88671875" style="337" customWidth="1"/>
    <col min="1527" max="1527" width="17.6640625" style="337" customWidth="1"/>
    <col min="1528" max="1528" width="21.6640625" style="337" customWidth="1"/>
    <col min="1529" max="1540" width="0" style="337" hidden="1" customWidth="1"/>
    <col min="1541" max="1541" width="15.88671875" style="337" customWidth="1"/>
    <col min="1542" max="1542" width="13.109375" style="337" customWidth="1"/>
    <col min="1543" max="1543" width="12.109375" style="337" customWidth="1"/>
    <col min="1544" max="1544" width="13.6640625" style="337" customWidth="1"/>
    <col min="1545" max="1545" width="9.109375" style="337"/>
    <col min="1546" max="1546" width="12.88671875" style="337" bestFit="1" customWidth="1"/>
    <col min="1547" max="1780" width="9.109375" style="337"/>
    <col min="1781" max="1781" width="7" style="337" bestFit="1" customWidth="1"/>
    <col min="1782" max="1782" width="43.88671875" style="337" customWidth="1"/>
    <col min="1783" max="1783" width="17.6640625" style="337" customWidth="1"/>
    <col min="1784" max="1784" width="21.6640625" style="337" customWidth="1"/>
    <col min="1785" max="1796" width="0" style="337" hidden="1" customWidth="1"/>
    <col min="1797" max="1797" width="15.88671875" style="337" customWidth="1"/>
    <col min="1798" max="1798" width="13.109375" style="337" customWidth="1"/>
    <col min="1799" max="1799" width="12.109375" style="337" customWidth="1"/>
    <col min="1800" max="1800" width="13.6640625" style="337" customWidth="1"/>
    <col min="1801" max="1801" width="9.109375" style="337"/>
    <col min="1802" max="1802" width="12.88671875" style="337" bestFit="1" customWidth="1"/>
    <col min="1803" max="2036" width="9.109375" style="337"/>
    <col min="2037" max="2037" width="7" style="337" bestFit="1" customWidth="1"/>
    <col min="2038" max="2038" width="43.88671875" style="337" customWidth="1"/>
    <col min="2039" max="2039" width="17.6640625" style="337" customWidth="1"/>
    <col min="2040" max="2040" width="21.6640625" style="337" customWidth="1"/>
    <col min="2041" max="2052" width="0" style="337" hidden="1" customWidth="1"/>
    <col min="2053" max="2053" width="15.88671875" style="337" customWidth="1"/>
    <col min="2054" max="2054" width="13.109375" style="337" customWidth="1"/>
    <col min="2055" max="2055" width="12.109375" style="337" customWidth="1"/>
    <col min="2056" max="2056" width="13.6640625" style="337" customWidth="1"/>
    <col min="2057" max="2057" width="9.109375" style="337"/>
    <col min="2058" max="2058" width="12.88671875" style="337" bestFit="1" customWidth="1"/>
    <col min="2059" max="2292" width="9.109375" style="337"/>
    <col min="2293" max="2293" width="7" style="337" bestFit="1" customWidth="1"/>
    <col min="2294" max="2294" width="43.88671875" style="337" customWidth="1"/>
    <col min="2295" max="2295" width="17.6640625" style="337" customWidth="1"/>
    <col min="2296" max="2296" width="21.6640625" style="337" customWidth="1"/>
    <col min="2297" max="2308" width="0" style="337" hidden="1" customWidth="1"/>
    <col min="2309" max="2309" width="15.88671875" style="337" customWidth="1"/>
    <col min="2310" max="2310" width="13.109375" style="337" customWidth="1"/>
    <col min="2311" max="2311" width="12.109375" style="337" customWidth="1"/>
    <col min="2312" max="2312" width="13.6640625" style="337" customWidth="1"/>
    <col min="2313" max="2313" width="9.109375" style="337"/>
    <col min="2314" max="2314" width="12.88671875" style="337" bestFit="1" customWidth="1"/>
    <col min="2315" max="2548" width="9.109375" style="337"/>
    <col min="2549" max="2549" width="7" style="337" bestFit="1" customWidth="1"/>
    <col min="2550" max="2550" width="43.88671875" style="337" customWidth="1"/>
    <col min="2551" max="2551" width="17.6640625" style="337" customWidth="1"/>
    <col min="2552" max="2552" width="21.6640625" style="337" customWidth="1"/>
    <col min="2553" max="2564" width="0" style="337" hidden="1" customWidth="1"/>
    <col min="2565" max="2565" width="15.88671875" style="337" customWidth="1"/>
    <col min="2566" max="2566" width="13.109375" style="337" customWidth="1"/>
    <col min="2567" max="2567" width="12.109375" style="337" customWidth="1"/>
    <col min="2568" max="2568" width="13.6640625" style="337" customWidth="1"/>
    <col min="2569" max="2569" width="9.109375" style="337"/>
    <col min="2570" max="2570" width="12.88671875" style="337" bestFit="1" customWidth="1"/>
    <col min="2571" max="2804" width="9.109375" style="337"/>
    <col min="2805" max="2805" width="7" style="337" bestFit="1" customWidth="1"/>
    <col min="2806" max="2806" width="43.88671875" style="337" customWidth="1"/>
    <col min="2807" max="2807" width="17.6640625" style="337" customWidth="1"/>
    <col min="2808" max="2808" width="21.6640625" style="337" customWidth="1"/>
    <col min="2809" max="2820" width="0" style="337" hidden="1" customWidth="1"/>
    <col min="2821" max="2821" width="15.88671875" style="337" customWidth="1"/>
    <col min="2822" max="2822" width="13.109375" style="337" customWidth="1"/>
    <col min="2823" max="2823" width="12.109375" style="337" customWidth="1"/>
    <col min="2824" max="2824" width="13.6640625" style="337" customWidth="1"/>
    <col min="2825" max="2825" width="9.109375" style="337"/>
    <col min="2826" max="2826" width="12.88671875" style="337" bestFit="1" customWidth="1"/>
    <col min="2827" max="3060" width="9.109375" style="337"/>
    <col min="3061" max="3061" width="7" style="337" bestFit="1" customWidth="1"/>
    <col min="3062" max="3062" width="43.88671875" style="337" customWidth="1"/>
    <col min="3063" max="3063" width="17.6640625" style="337" customWidth="1"/>
    <col min="3064" max="3064" width="21.6640625" style="337" customWidth="1"/>
    <col min="3065" max="3076" width="0" style="337" hidden="1" customWidth="1"/>
    <col min="3077" max="3077" width="15.88671875" style="337" customWidth="1"/>
    <col min="3078" max="3078" width="13.109375" style="337" customWidth="1"/>
    <col min="3079" max="3079" width="12.109375" style="337" customWidth="1"/>
    <col min="3080" max="3080" width="13.6640625" style="337" customWidth="1"/>
    <col min="3081" max="3081" width="9.109375" style="337"/>
    <col min="3082" max="3082" width="12.88671875" style="337" bestFit="1" customWidth="1"/>
    <col min="3083" max="3316" width="9.109375" style="337"/>
    <col min="3317" max="3317" width="7" style="337" bestFit="1" customWidth="1"/>
    <col min="3318" max="3318" width="43.88671875" style="337" customWidth="1"/>
    <col min="3319" max="3319" width="17.6640625" style="337" customWidth="1"/>
    <col min="3320" max="3320" width="21.6640625" style="337" customWidth="1"/>
    <col min="3321" max="3332" width="0" style="337" hidden="1" customWidth="1"/>
    <col min="3333" max="3333" width="15.88671875" style="337" customWidth="1"/>
    <col min="3334" max="3334" width="13.109375" style="337" customWidth="1"/>
    <col min="3335" max="3335" width="12.109375" style="337" customWidth="1"/>
    <col min="3336" max="3336" width="13.6640625" style="337" customWidth="1"/>
    <col min="3337" max="3337" width="9.109375" style="337"/>
    <col min="3338" max="3338" width="12.88671875" style="337" bestFit="1" customWidth="1"/>
    <col min="3339" max="3572" width="9.109375" style="337"/>
    <col min="3573" max="3573" width="7" style="337" bestFit="1" customWidth="1"/>
    <col min="3574" max="3574" width="43.88671875" style="337" customWidth="1"/>
    <col min="3575" max="3575" width="17.6640625" style="337" customWidth="1"/>
    <col min="3576" max="3576" width="21.6640625" style="337" customWidth="1"/>
    <col min="3577" max="3588" width="0" style="337" hidden="1" customWidth="1"/>
    <col min="3589" max="3589" width="15.88671875" style="337" customWidth="1"/>
    <col min="3590" max="3590" width="13.109375" style="337" customWidth="1"/>
    <col min="3591" max="3591" width="12.109375" style="337" customWidth="1"/>
    <col min="3592" max="3592" width="13.6640625" style="337" customWidth="1"/>
    <col min="3593" max="3593" width="9.109375" style="337"/>
    <col min="3594" max="3594" width="12.88671875" style="337" bestFit="1" customWidth="1"/>
    <col min="3595" max="3828" width="9.109375" style="337"/>
    <col min="3829" max="3829" width="7" style="337" bestFit="1" customWidth="1"/>
    <col min="3830" max="3830" width="43.88671875" style="337" customWidth="1"/>
    <col min="3831" max="3831" width="17.6640625" style="337" customWidth="1"/>
    <col min="3832" max="3832" width="21.6640625" style="337" customWidth="1"/>
    <col min="3833" max="3844" width="0" style="337" hidden="1" customWidth="1"/>
    <col min="3845" max="3845" width="15.88671875" style="337" customWidth="1"/>
    <col min="3846" max="3846" width="13.109375" style="337" customWidth="1"/>
    <col min="3847" max="3847" width="12.109375" style="337" customWidth="1"/>
    <col min="3848" max="3848" width="13.6640625" style="337" customWidth="1"/>
    <col min="3849" max="3849" width="9.109375" style="337"/>
    <col min="3850" max="3850" width="12.88671875" style="337" bestFit="1" customWidth="1"/>
    <col min="3851" max="4084" width="9.109375" style="337"/>
    <col min="4085" max="4085" width="7" style="337" bestFit="1" customWidth="1"/>
    <col min="4086" max="4086" width="43.88671875" style="337" customWidth="1"/>
    <col min="4087" max="4087" width="17.6640625" style="337" customWidth="1"/>
    <col min="4088" max="4088" width="21.6640625" style="337" customWidth="1"/>
    <col min="4089" max="4100" width="0" style="337" hidden="1" customWidth="1"/>
    <col min="4101" max="4101" width="15.88671875" style="337" customWidth="1"/>
    <col min="4102" max="4102" width="13.109375" style="337" customWidth="1"/>
    <col min="4103" max="4103" width="12.109375" style="337" customWidth="1"/>
    <col min="4104" max="4104" width="13.6640625" style="337" customWidth="1"/>
    <col min="4105" max="4105" width="9.109375" style="337"/>
    <col min="4106" max="4106" width="12.88671875" style="337" bestFit="1" customWidth="1"/>
    <col min="4107" max="4340" width="9.109375" style="337"/>
    <col min="4341" max="4341" width="7" style="337" bestFit="1" customWidth="1"/>
    <col min="4342" max="4342" width="43.88671875" style="337" customWidth="1"/>
    <col min="4343" max="4343" width="17.6640625" style="337" customWidth="1"/>
    <col min="4344" max="4344" width="21.6640625" style="337" customWidth="1"/>
    <col min="4345" max="4356" width="0" style="337" hidden="1" customWidth="1"/>
    <col min="4357" max="4357" width="15.88671875" style="337" customWidth="1"/>
    <col min="4358" max="4358" width="13.109375" style="337" customWidth="1"/>
    <col min="4359" max="4359" width="12.109375" style="337" customWidth="1"/>
    <col min="4360" max="4360" width="13.6640625" style="337" customWidth="1"/>
    <col min="4361" max="4361" width="9.109375" style="337"/>
    <col min="4362" max="4362" width="12.88671875" style="337" bestFit="1" customWidth="1"/>
    <col min="4363" max="4596" width="9.109375" style="337"/>
    <col min="4597" max="4597" width="7" style="337" bestFit="1" customWidth="1"/>
    <col min="4598" max="4598" width="43.88671875" style="337" customWidth="1"/>
    <col min="4599" max="4599" width="17.6640625" style="337" customWidth="1"/>
    <col min="4600" max="4600" width="21.6640625" style="337" customWidth="1"/>
    <col min="4601" max="4612" width="0" style="337" hidden="1" customWidth="1"/>
    <col min="4613" max="4613" width="15.88671875" style="337" customWidth="1"/>
    <col min="4614" max="4614" width="13.109375" style="337" customWidth="1"/>
    <col min="4615" max="4615" width="12.109375" style="337" customWidth="1"/>
    <col min="4616" max="4616" width="13.6640625" style="337" customWidth="1"/>
    <col min="4617" max="4617" width="9.109375" style="337"/>
    <col min="4618" max="4618" width="12.88671875" style="337" bestFit="1" customWidth="1"/>
    <col min="4619" max="4852" width="9.109375" style="337"/>
    <col min="4853" max="4853" width="7" style="337" bestFit="1" customWidth="1"/>
    <col min="4854" max="4854" width="43.88671875" style="337" customWidth="1"/>
    <col min="4855" max="4855" width="17.6640625" style="337" customWidth="1"/>
    <col min="4856" max="4856" width="21.6640625" style="337" customWidth="1"/>
    <col min="4857" max="4868" width="0" style="337" hidden="1" customWidth="1"/>
    <col min="4869" max="4869" width="15.88671875" style="337" customWidth="1"/>
    <col min="4870" max="4870" width="13.109375" style="337" customWidth="1"/>
    <col min="4871" max="4871" width="12.109375" style="337" customWidth="1"/>
    <col min="4872" max="4872" width="13.6640625" style="337" customWidth="1"/>
    <col min="4873" max="4873" width="9.109375" style="337"/>
    <col min="4874" max="4874" width="12.88671875" style="337" bestFit="1" customWidth="1"/>
    <col min="4875" max="5108" width="9.109375" style="337"/>
    <col min="5109" max="5109" width="7" style="337" bestFit="1" customWidth="1"/>
    <col min="5110" max="5110" width="43.88671875" style="337" customWidth="1"/>
    <col min="5111" max="5111" width="17.6640625" style="337" customWidth="1"/>
    <col min="5112" max="5112" width="21.6640625" style="337" customWidth="1"/>
    <col min="5113" max="5124" width="0" style="337" hidden="1" customWidth="1"/>
    <col min="5125" max="5125" width="15.88671875" style="337" customWidth="1"/>
    <col min="5126" max="5126" width="13.109375" style="337" customWidth="1"/>
    <col min="5127" max="5127" width="12.109375" style="337" customWidth="1"/>
    <col min="5128" max="5128" width="13.6640625" style="337" customWidth="1"/>
    <col min="5129" max="5129" width="9.109375" style="337"/>
    <col min="5130" max="5130" width="12.88671875" style="337" bestFit="1" customWidth="1"/>
    <col min="5131" max="5364" width="9.109375" style="337"/>
    <col min="5365" max="5365" width="7" style="337" bestFit="1" customWidth="1"/>
    <col min="5366" max="5366" width="43.88671875" style="337" customWidth="1"/>
    <col min="5367" max="5367" width="17.6640625" style="337" customWidth="1"/>
    <col min="5368" max="5368" width="21.6640625" style="337" customWidth="1"/>
    <col min="5369" max="5380" width="0" style="337" hidden="1" customWidth="1"/>
    <col min="5381" max="5381" width="15.88671875" style="337" customWidth="1"/>
    <col min="5382" max="5382" width="13.109375" style="337" customWidth="1"/>
    <col min="5383" max="5383" width="12.109375" style="337" customWidth="1"/>
    <col min="5384" max="5384" width="13.6640625" style="337" customWidth="1"/>
    <col min="5385" max="5385" width="9.109375" style="337"/>
    <col min="5386" max="5386" width="12.88671875" style="337" bestFit="1" customWidth="1"/>
    <col min="5387" max="5620" width="9.109375" style="337"/>
    <col min="5621" max="5621" width="7" style="337" bestFit="1" customWidth="1"/>
    <col min="5622" max="5622" width="43.88671875" style="337" customWidth="1"/>
    <col min="5623" max="5623" width="17.6640625" style="337" customWidth="1"/>
    <col min="5624" max="5624" width="21.6640625" style="337" customWidth="1"/>
    <col min="5625" max="5636" width="0" style="337" hidden="1" customWidth="1"/>
    <col min="5637" max="5637" width="15.88671875" style="337" customWidth="1"/>
    <col min="5638" max="5638" width="13.109375" style="337" customWidth="1"/>
    <col min="5639" max="5639" width="12.109375" style="337" customWidth="1"/>
    <col min="5640" max="5640" width="13.6640625" style="337" customWidth="1"/>
    <col min="5641" max="5641" width="9.109375" style="337"/>
    <col min="5642" max="5642" width="12.88671875" style="337" bestFit="1" customWidth="1"/>
    <col min="5643" max="5876" width="9.109375" style="337"/>
    <col min="5877" max="5877" width="7" style="337" bestFit="1" customWidth="1"/>
    <col min="5878" max="5878" width="43.88671875" style="337" customWidth="1"/>
    <col min="5879" max="5879" width="17.6640625" style="337" customWidth="1"/>
    <col min="5880" max="5880" width="21.6640625" style="337" customWidth="1"/>
    <col min="5881" max="5892" width="0" style="337" hidden="1" customWidth="1"/>
    <col min="5893" max="5893" width="15.88671875" style="337" customWidth="1"/>
    <col min="5894" max="5894" width="13.109375" style="337" customWidth="1"/>
    <col min="5895" max="5895" width="12.109375" style="337" customWidth="1"/>
    <col min="5896" max="5896" width="13.6640625" style="337" customWidth="1"/>
    <col min="5897" max="5897" width="9.109375" style="337"/>
    <col min="5898" max="5898" width="12.88671875" style="337" bestFit="1" customWidth="1"/>
    <col min="5899" max="6132" width="9.109375" style="337"/>
    <col min="6133" max="6133" width="7" style="337" bestFit="1" customWidth="1"/>
    <col min="6134" max="6134" width="43.88671875" style="337" customWidth="1"/>
    <col min="6135" max="6135" width="17.6640625" style="337" customWidth="1"/>
    <col min="6136" max="6136" width="21.6640625" style="337" customWidth="1"/>
    <col min="6137" max="6148" width="0" style="337" hidden="1" customWidth="1"/>
    <col min="6149" max="6149" width="15.88671875" style="337" customWidth="1"/>
    <col min="6150" max="6150" width="13.109375" style="337" customWidth="1"/>
    <col min="6151" max="6151" width="12.109375" style="337" customWidth="1"/>
    <col min="6152" max="6152" width="13.6640625" style="337" customWidth="1"/>
    <col min="6153" max="6153" width="9.109375" style="337"/>
    <col min="6154" max="6154" width="12.88671875" style="337" bestFit="1" customWidth="1"/>
    <col min="6155" max="6388" width="9.109375" style="337"/>
    <col min="6389" max="6389" width="7" style="337" bestFit="1" customWidth="1"/>
    <col min="6390" max="6390" width="43.88671875" style="337" customWidth="1"/>
    <col min="6391" max="6391" width="17.6640625" style="337" customWidth="1"/>
    <col min="6392" max="6392" width="21.6640625" style="337" customWidth="1"/>
    <col min="6393" max="6404" width="0" style="337" hidden="1" customWidth="1"/>
    <col min="6405" max="6405" width="15.88671875" style="337" customWidth="1"/>
    <col min="6406" max="6406" width="13.109375" style="337" customWidth="1"/>
    <col min="6407" max="6407" width="12.109375" style="337" customWidth="1"/>
    <col min="6408" max="6408" width="13.6640625" style="337" customWidth="1"/>
    <col min="6409" max="6409" width="9.109375" style="337"/>
    <col min="6410" max="6410" width="12.88671875" style="337" bestFit="1" customWidth="1"/>
    <col min="6411" max="6644" width="9.109375" style="337"/>
    <col min="6645" max="6645" width="7" style="337" bestFit="1" customWidth="1"/>
    <col min="6646" max="6646" width="43.88671875" style="337" customWidth="1"/>
    <col min="6647" max="6647" width="17.6640625" style="337" customWidth="1"/>
    <col min="6648" max="6648" width="21.6640625" style="337" customWidth="1"/>
    <col min="6649" max="6660" width="0" style="337" hidden="1" customWidth="1"/>
    <col min="6661" max="6661" width="15.88671875" style="337" customWidth="1"/>
    <col min="6662" max="6662" width="13.109375" style="337" customWidth="1"/>
    <col min="6663" max="6663" width="12.109375" style="337" customWidth="1"/>
    <col min="6664" max="6664" width="13.6640625" style="337" customWidth="1"/>
    <col min="6665" max="6665" width="9.109375" style="337"/>
    <col min="6666" max="6666" width="12.88671875" style="337" bestFit="1" customWidth="1"/>
    <col min="6667" max="6900" width="9.109375" style="337"/>
    <col min="6901" max="6901" width="7" style="337" bestFit="1" customWidth="1"/>
    <col min="6902" max="6902" width="43.88671875" style="337" customWidth="1"/>
    <col min="6903" max="6903" width="17.6640625" style="337" customWidth="1"/>
    <col min="6904" max="6904" width="21.6640625" style="337" customWidth="1"/>
    <col min="6905" max="6916" width="0" style="337" hidden="1" customWidth="1"/>
    <col min="6917" max="6917" width="15.88671875" style="337" customWidth="1"/>
    <col min="6918" max="6918" width="13.109375" style="337" customWidth="1"/>
    <col min="6919" max="6919" width="12.109375" style="337" customWidth="1"/>
    <col min="6920" max="6920" width="13.6640625" style="337" customWidth="1"/>
    <col min="6921" max="6921" width="9.109375" style="337"/>
    <col min="6922" max="6922" width="12.88671875" style="337" bestFit="1" customWidth="1"/>
    <col min="6923" max="7156" width="9.109375" style="337"/>
    <col min="7157" max="7157" width="7" style="337" bestFit="1" customWidth="1"/>
    <col min="7158" max="7158" width="43.88671875" style="337" customWidth="1"/>
    <col min="7159" max="7159" width="17.6640625" style="337" customWidth="1"/>
    <col min="7160" max="7160" width="21.6640625" style="337" customWidth="1"/>
    <col min="7161" max="7172" width="0" style="337" hidden="1" customWidth="1"/>
    <col min="7173" max="7173" width="15.88671875" style="337" customWidth="1"/>
    <col min="7174" max="7174" width="13.109375" style="337" customWidth="1"/>
    <col min="7175" max="7175" width="12.109375" style="337" customWidth="1"/>
    <col min="7176" max="7176" width="13.6640625" style="337" customWidth="1"/>
    <col min="7177" max="7177" width="9.109375" style="337"/>
    <col min="7178" max="7178" width="12.88671875" style="337" bestFit="1" customWidth="1"/>
    <col min="7179" max="7412" width="9.109375" style="337"/>
    <col min="7413" max="7413" width="7" style="337" bestFit="1" customWidth="1"/>
    <col min="7414" max="7414" width="43.88671875" style="337" customWidth="1"/>
    <col min="7415" max="7415" width="17.6640625" style="337" customWidth="1"/>
    <col min="7416" max="7416" width="21.6640625" style="337" customWidth="1"/>
    <col min="7417" max="7428" width="0" style="337" hidden="1" customWidth="1"/>
    <col min="7429" max="7429" width="15.88671875" style="337" customWidth="1"/>
    <col min="7430" max="7430" width="13.109375" style="337" customWidth="1"/>
    <col min="7431" max="7431" width="12.109375" style="337" customWidth="1"/>
    <col min="7432" max="7432" width="13.6640625" style="337" customWidth="1"/>
    <col min="7433" max="7433" width="9.109375" style="337"/>
    <col min="7434" max="7434" width="12.88671875" style="337" bestFit="1" customWidth="1"/>
    <col min="7435" max="7668" width="9.109375" style="337"/>
    <col min="7669" max="7669" width="7" style="337" bestFit="1" customWidth="1"/>
    <col min="7670" max="7670" width="43.88671875" style="337" customWidth="1"/>
    <col min="7671" max="7671" width="17.6640625" style="337" customWidth="1"/>
    <col min="7672" max="7672" width="21.6640625" style="337" customWidth="1"/>
    <col min="7673" max="7684" width="0" style="337" hidden="1" customWidth="1"/>
    <col min="7685" max="7685" width="15.88671875" style="337" customWidth="1"/>
    <col min="7686" max="7686" width="13.109375" style="337" customWidth="1"/>
    <col min="7687" max="7687" width="12.109375" style="337" customWidth="1"/>
    <col min="7688" max="7688" width="13.6640625" style="337" customWidth="1"/>
    <col min="7689" max="7689" width="9.109375" style="337"/>
    <col min="7690" max="7690" width="12.88671875" style="337" bestFit="1" customWidth="1"/>
    <col min="7691" max="7924" width="9.109375" style="337"/>
    <col min="7925" max="7925" width="7" style="337" bestFit="1" customWidth="1"/>
    <col min="7926" max="7926" width="43.88671875" style="337" customWidth="1"/>
    <col min="7927" max="7927" width="17.6640625" style="337" customWidth="1"/>
    <col min="7928" max="7928" width="21.6640625" style="337" customWidth="1"/>
    <col min="7929" max="7940" width="0" style="337" hidden="1" customWidth="1"/>
    <col min="7941" max="7941" width="15.88671875" style="337" customWidth="1"/>
    <col min="7942" max="7942" width="13.109375" style="337" customWidth="1"/>
    <col min="7943" max="7943" width="12.109375" style="337" customWidth="1"/>
    <col min="7944" max="7944" width="13.6640625" style="337" customWidth="1"/>
    <col min="7945" max="7945" width="9.109375" style="337"/>
    <col min="7946" max="7946" width="12.88671875" style="337" bestFit="1" customWidth="1"/>
    <col min="7947" max="8180" width="9.109375" style="337"/>
    <col min="8181" max="8181" width="7" style="337" bestFit="1" customWidth="1"/>
    <col min="8182" max="8182" width="43.88671875" style="337" customWidth="1"/>
    <col min="8183" max="8183" width="17.6640625" style="337" customWidth="1"/>
    <col min="8184" max="8184" width="21.6640625" style="337" customWidth="1"/>
    <col min="8185" max="8196" width="0" style="337" hidden="1" customWidth="1"/>
    <col min="8197" max="8197" width="15.88671875" style="337" customWidth="1"/>
    <col min="8198" max="8198" width="13.109375" style="337" customWidth="1"/>
    <col min="8199" max="8199" width="12.109375" style="337" customWidth="1"/>
    <col min="8200" max="8200" width="13.6640625" style="337" customWidth="1"/>
    <col min="8201" max="8201" width="9.109375" style="337"/>
    <col min="8202" max="8202" width="12.88671875" style="337" bestFit="1" customWidth="1"/>
    <col min="8203" max="8436" width="9.109375" style="337"/>
    <col min="8437" max="8437" width="7" style="337" bestFit="1" customWidth="1"/>
    <col min="8438" max="8438" width="43.88671875" style="337" customWidth="1"/>
    <col min="8439" max="8439" width="17.6640625" style="337" customWidth="1"/>
    <col min="8440" max="8440" width="21.6640625" style="337" customWidth="1"/>
    <col min="8441" max="8452" width="0" style="337" hidden="1" customWidth="1"/>
    <col min="8453" max="8453" width="15.88671875" style="337" customWidth="1"/>
    <col min="8454" max="8454" width="13.109375" style="337" customWidth="1"/>
    <col min="8455" max="8455" width="12.109375" style="337" customWidth="1"/>
    <col min="8456" max="8456" width="13.6640625" style="337" customWidth="1"/>
    <col min="8457" max="8457" width="9.109375" style="337"/>
    <col min="8458" max="8458" width="12.88671875" style="337" bestFit="1" customWidth="1"/>
    <col min="8459" max="8692" width="9.109375" style="337"/>
    <col min="8693" max="8693" width="7" style="337" bestFit="1" customWidth="1"/>
    <col min="8694" max="8694" width="43.88671875" style="337" customWidth="1"/>
    <col min="8695" max="8695" width="17.6640625" style="337" customWidth="1"/>
    <col min="8696" max="8696" width="21.6640625" style="337" customWidth="1"/>
    <col min="8697" max="8708" width="0" style="337" hidden="1" customWidth="1"/>
    <col min="8709" max="8709" width="15.88671875" style="337" customWidth="1"/>
    <col min="8710" max="8710" width="13.109375" style="337" customWidth="1"/>
    <col min="8711" max="8711" width="12.109375" style="337" customWidth="1"/>
    <col min="8712" max="8712" width="13.6640625" style="337" customWidth="1"/>
    <col min="8713" max="8713" width="9.109375" style="337"/>
    <col min="8714" max="8714" width="12.88671875" style="337" bestFit="1" customWidth="1"/>
    <col min="8715" max="8948" width="9.109375" style="337"/>
    <col min="8949" max="8949" width="7" style="337" bestFit="1" customWidth="1"/>
    <col min="8950" max="8950" width="43.88671875" style="337" customWidth="1"/>
    <col min="8951" max="8951" width="17.6640625" style="337" customWidth="1"/>
    <col min="8952" max="8952" width="21.6640625" style="337" customWidth="1"/>
    <col min="8953" max="8964" width="0" style="337" hidden="1" customWidth="1"/>
    <col min="8965" max="8965" width="15.88671875" style="337" customWidth="1"/>
    <col min="8966" max="8966" width="13.109375" style="337" customWidth="1"/>
    <col min="8967" max="8967" width="12.109375" style="337" customWidth="1"/>
    <col min="8968" max="8968" width="13.6640625" style="337" customWidth="1"/>
    <col min="8969" max="8969" width="9.109375" style="337"/>
    <col min="8970" max="8970" width="12.88671875" style="337" bestFit="1" customWidth="1"/>
    <col min="8971" max="9204" width="9.109375" style="337"/>
    <col min="9205" max="9205" width="7" style="337" bestFit="1" customWidth="1"/>
    <col min="9206" max="9206" width="43.88671875" style="337" customWidth="1"/>
    <col min="9207" max="9207" width="17.6640625" style="337" customWidth="1"/>
    <col min="9208" max="9208" width="21.6640625" style="337" customWidth="1"/>
    <col min="9209" max="9220" width="0" style="337" hidden="1" customWidth="1"/>
    <col min="9221" max="9221" width="15.88671875" style="337" customWidth="1"/>
    <col min="9222" max="9222" width="13.109375" style="337" customWidth="1"/>
    <col min="9223" max="9223" width="12.109375" style="337" customWidth="1"/>
    <col min="9224" max="9224" width="13.6640625" style="337" customWidth="1"/>
    <col min="9225" max="9225" width="9.109375" style="337"/>
    <col min="9226" max="9226" width="12.88671875" style="337" bestFit="1" customWidth="1"/>
    <col min="9227" max="9460" width="9.109375" style="337"/>
    <col min="9461" max="9461" width="7" style="337" bestFit="1" customWidth="1"/>
    <col min="9462" max="9462" width="43.88671875" style="337" customWidth="1"/>
    <col min="9463" max="9463" width="17.6640625" style="337" customWidth="1"/>
    <col min="9464" max="9464" width="21.6640625" style="337" customWidth="1"/>
    <col min="9465" max="9476" width="0" style="337" hidden="1" customWidth="1"/>
    <col min="9477" max="9477" width="15.88671875" style="337" customWidth="1"/>
    <col min="9478" max="9478" width="13.109375" style="337" customWidth="1"/>
    <col min="9479" max="9479" width="12.109375" style="337" customWidth="1"/>
    <col min="9480" max="9480" width="13.6640625" style="337" customWidth="1"/>
    <col min="9481" max="9481" width="9.109375" style="337"/>
    <col min="9482" max="9482" width="12.88671875" style="337" bestFit="1" customWidth="1"/>
    <col min="9483" max="9716" width="9.109375" style="337"/>
    <col min="9717" max="9717" width="7" style="337" bestFit="1" customWidth="1"/>
    <col min="9718" max="9718" width="43.88671875" style="337" customWidth="1"/>
    <col min="9719" max="9719" width="17.6640625" style="337" customWidth="1"/>
    <col min="9720" max="9720" width="21.6640625" style="337" customWidth="1"/>
    <col min="9721" max="9732" width="0" style="337" hidden="1" customWidth="1"/>
    <col min="9733" max="9733" width="15.88671875" style="337" customWidth="1"/>
    <col min="9734" max="9734" width="13.109375" style="337" customWidth="1"/>
    <col min="9735" max="9735" width="12.109375" style="337" customWidth="1"/>
    <col min="9736" max="9736" width="13.6640625" style="337" customWidth="1"/>
    <col min="9737" max="9737" width="9.109375" style="337"/>
    <col min="9738" max="9738" width="12.88671875" style="337" bestFit="1" customWidth="1"/>
    <col min="9739" max="9972" width="9.109375" style="337"/>
    <col min="9973" max="9973" width="7" style="337" bestFit="1" customWidth="1"/>
    <col min="9974" max="9974" width="43.88671875" style="337" customWidth="1"/>
    <col min="9975" max="9975" width="17.6640625" style="337" customWidth="1"/>
    <col min="9976" max="9976" width="21.6640625" style="337" customWidth="1"/>
    <col min="9977" max="9988" width="0" style="337" hidden="1" customWidth="1"/>
    <col min="9989" max="9989" width="15.88671875" style="337" customWidth="1"/>
    <col min="9990" max="9990" width="13.109375" style="337" customWidth="1"/>
    <col min="9991" max="9991" width="12.109375" style="337" customWidth="1"/>
    <col min="9992" max="9992" width="13.6640625" style="337" customWidth="1"/>
    <col min="9993" max="9993" width="9.109375" style="337"/>
    <col min="9994" max="9994" width="12.88671875" style="337" bestFit="1" customWidth="1"/>
    <col min="9995" max="10228" width="9.109375" style="337"/>
    <col min="10229" max="10229" width="7" style="337" bestFit="1" customWidth="1"/>
    <col min="10230" max="10230" width="43.88671875" style="337" customWidth="1"/>
    <col min="10231" max="10231" width="17.6640625" style="337" customWidth="1"/>
    <col min="10232" max="10232" width="21.6640625" style="337" customWidth="1"/>
    <col min="10233" max="10244" width="0" style="337" hidden="1" customWidth="1"/>
    <col min="10245" max="10245" width="15.88671875" style="337" customWidth="1"/>
    <col min="10246" max="10246" width="13.109375" style="337" customWidth="1"/>
    <col min="10247" max="10247" width="12.109375" style="337" customWidth="1"/>
    <col min="10248" max="10248" width="13.6640625" style="337" customWidth="1"/>
    <col min="10249" max="10249" width="9.109375" style="337"/>
    <col min="10250" max="10250" width="12.88671875" style="337" bestFit="1" customWidth="1"/>
    <col min="10251" max="10484" width="9.109375" style="337"/>
    <col min="10485" max="10485" width="7" style="337" bestFit="1" customWidth="1"/>
    <col min="10486" max="10486" width="43.88671875" style="337" customWidth="1"/>
    <col min="10487" max="10487" width="17.6640625" style="337" customWidth="1"/>
    <col min="10488" max="10488" width="21.6640625" style="337" customWidth="1"/>
    <col min="10489" max="10500" width="0" style="337" hidden="1" customWidth="1"/>
    <col min="10501" max="10501" width="15.88671875" style="337" customWidth="1"/>
    <col min="10502" max="10502" width="13.109375" style="337" customWidth="1"/>
    <col min="10503" max="10503" width="12.109375" style="337" customWidth="1"/>
    <col min="10504" max="10504" width="13.6640625" style="337" customWidth="1"/>
    <col min="10505" max="10505" width="9.109375" style="337"/>
    <col min="10506" max="10506" width="12.88671875" style="337" bestFit="1" customWidth="1"/>
    <col min="10507" max="10740" width="9.109375" style="337"/>
    <col min="10741" max="10741" width="7" style="337" bestFit="1" customWidth="1"/>
    <col min="10742" max="10742" width="43.88671875" style="337" customWidth="1"/>
    <col min="10743" max="10743" width="17.6640625" style="337" customWidth="1"/>
    <col min="10744" max="10744" width="21.6640625" style="337" customWidth="1"/>
    <col min="10745" max="10756" width="0" style="337" hidden="1" customWidth="1"/>
    <col min="10757" max="10757" width="15.88671875" style="337" customWidth="1"/>
    <col min="10758" max="10758" width="13.109375" style="337" customWidth="1"/>
    <col min="10759" max="10759" width="12.109375" style="337" customWidth="1"/>
    <col min="10760" max="10760" width="13.6640625" style="337" customWidth="1"/>
    <col min="10761" max="10761" width="9.109375" style="337"/>
    <col min="10762" max="10762" width="12.88671875" style="337" bestFit="1" customWidth="1"/>
    <col min="10763" max="10996" width="9.109375" style="337"/>
    <col min="10997" max="10997" width="7" style="337" bestFit="1" customWidth="1"/>
    <col min="10998" max="10998" width="43.88671875" style="337" customWidth="1"/>
    <col min="10999" max="10999" width="17.6640625" style="337" customWidth="1"/>
    <col min="11000" max="11000" width="21.6640625" style="337" customWidth="1"/>
    <col min="11001" max="11012" width="0" style="337" hidden="1" customWidth="1"/>
    <col min="11013" max="11013" width="15.88671875" style="337" customWidth="1"/>
    <col min="11014" max="11014" width="13.109375" style="337" customWidth="1"/>
    <col min="11015" max="11015" width="12.109375" style="337" customWidth="1"/>
    <col min="11016" max="11016" width="13.6640625" style="337" customWidth="1"/>
    <col min="11017" max="11017" width="9.109375" style="337"/>
    <col min="11018" max="11018" width="12.88671875" style="337" bestFit="1" customWidth="1"/>
    <col min="11019" max="11252" width="9.109375" style="337"/>
    <col min="11253" max="11253" width="7" style="337" bestFit="1" customWidth="1"/>
    <col min="11254" max="11254" width="43.88671875" style="337" customWidth="1"/>
    <col min="11255" max="11255" width="17.6640625" style="337" customWidth="1"/>
    <col min="11256" max="11256" width="21.6640625" style="337" customWidth="1"/>
    <col min="11257" max="11268" width="0" style="337" hidden="1" customWidth="1"/>
    <col min="11269" max="11269" width="15.88671875" style="337" customWidth="1"/>
    <col min="11270" max="11270" width="13.109375" style="337" customWidth="1"/>
    <col min="11271" max="11271" width="12.109375" style="337" customWidth="1"/>
    <col min="11272" max="11272" width="13.6640625" style="337" customWidth="1"/>
    <col min="11273" max="11273" width="9.109375" style="337"/>
    <col min="11274" max="11274" width="12.88671875" style="337" bestFit="1" customWidth="1"/>
    <col min="11275" max="11508" width="9.109375" style="337"/>
    <col min="11509" max="11509" width="7" style="337" bestFit="1" customWidth="1"/>
    <col min="11510" max="11510" width="43.88671875" style="337" customWidth="1"/>
    <col min="11511" max="11511" width="17.6640625" style="337" customWidth="1"/>
    <col min="11512" max="11512" width="21.6640625" style="337" customWidth="1"/>
    <col min="11513" max="11524" width="0" style="337" hidden="1" customWidth="1"/>
    <col min="11525" max="11525" width="15.88671875" style="337" customWidth="1"/>
    <col min="11526" max="11526" width="13.109375" style="337" customWidth="1"/>
    <col min="11527" max="11527" width="12.109375" style="337" customWidth="1"/>
    <col min="11528" max="11528" width="13.6640625" style="337" customWidth="1"/>
    <col min="11529" max="11529" width="9.109375" style="337"/>
    <col min="11530" max="11530" width="12.88671875" style="337" bestFit="1" customWidth="1"/>
    <col min="11531" max="11764" width="9.109375" style="337"/>
    <col min="11765" max="11765" width="7" style="337" bestFit="1" customWidth="1"/>
    <col min="11766" max="11766" width="43.88671875" style="337" customWidth="1"/>
    <col min="11767" max="11767" width="17.6640625" style="337" customWidth="1"/>
    <col min="11768" max="11768" width="21.6640625" style="337" customWidth="1"/>
    <col min="11769" max="11780" width="0" style="337" hidden="1" customWidth="1"/>
    <col min="11781" max="11781" width="15.88671875" style="337" customWidth="1"/>
    <col min="11782" max="11782" width="13.109375" style="337" customWidth="1"/>
    <col min="11783" max="11783" width="12.109375" style="337" customWidth="1"/>
    <col min="11784" max="11784" width="13.6640625" style="337" customWidth="1"/>
    <col min="11785" max="11785" width="9.109375" style="337"/>
    <col min="11786" max="11786" width="12.88671875" style="337" bestFit="1" customWidth="1"/>
    <col min="11787" max="12020" width="9.109375" style="337"/>
    <col min="12021" max="12021" width="7" style="337" bestFit="1" customWidth="1"/>
    <col min="12022" max="12022" width="43.88671875" style="337" customWidth="1"/>
    <col min="12023" max="12023" width="17.6640625" style="337" customWidth="1"/>
    <col min="12024" max="12024" width="21.6640625" style="337" customWidth="1"/>
    <col min="12025" max="12036" width="0" style="337" hidden="1" customWidth="1"/>
    <col min="12037" max="12037" width="15.88671875" style="337" customWidth="1"/>
    <col min="12038" max="12038" width="13.109375" style="337" customWidth="1"/>
    <col min="12039" max="12039" width="12.109375" style="337" customWidth="1"/>
    <col min="12040" max="12040" width="13.6640625" style="337" customWidth="1"/>
    <col min="12041" max="12041" width="9.109375" style="337"/>
    <col min="12042" max="12042" width="12.88671875" style="337" bestFit="1" customWidth="1"/>
    <col min="12043" max="12276" width="9.109375" style="337"/>
    <col min="12277" max="12277" width="7" style="337" bestFit="1" customWidth="1"/>
    <col min="12278" max="12278" width="43.88671875" style="337" customWidth="1"/>
    <col min="12279" max="12279" width="17.6640625" style="337" customWidth="1"/>
    <col min="12280" max="12280" width="21.6640625" style="337" customWidth="1"/>
    <col min="12281" max="12292" width="0" style="337" hidden="1" customWidth="1"/>
    <col min="12293" max="12293" width="15.88671875" style="337" customWidth="1"/>
    <col min="12294" max="12294" width="13.109375" style="337" customWidth="1"/>
    <col min="12295" max="12295" width="12.109375" style="337" customWidth="1"/>
    <col min="12296" max="12296" width="13.6640625" style="337" customWidth="1"/>
    <col min="12297" max="12297" width="9.109375" style="337"/>
    <col min="12298" max="12298" width="12.88671875" style="337" bestFit="1" customWidth="1"/>
    <col min="12299" max="12532" width="9.109375" style="337"/>
    <col min="12533" max="12533" width="7" style="337" bestFit="1" customWidth="1"/>
    <col min="12534" max="12534" width="43.88671875" style="337" customWidth="1"/>
    <col min="12535" max="12535" width="17.6640625" style="337" customWidth="1"/>
    <col min="12536" max="12536" width="21.6640625" style="337" customWidth="1"/>
    <col min="12537" max="12548" width="0" style="337" hidden="1" customWidth="1"/>
    <col min="12549" max="12549" width="15.88671875" style="337" customWidth="1"/>
    <col min="12550" max="12550" width="13.109375" style="337" customWidth="1"/>
    <col min="12551" max="12551" width="12.109375" style="337" customWidth="1"/>
    <col min="12552" max="12552" width="13.6640625" style="337" customWidth="1"/>
    <col min="12553" max="12553" width="9.109375" style="337"/>
    <col min="12554" max="12554" width="12.88671875" style="337" bestFit="1" customWidth="1"/>
    <col min="12555" max="12788" width="9.109375" style="337"/>
    <col min="12789" max="12789" width="7" style="337" bestFit="1" customWidth="1"/>
    <col min="12790" max="12790" width="43.88671875" style="337" customWidth="1"/>
    <col min="12791" max="12791" width="17.6640625" style="337" customWidth="1"/>
    <col min="12792" max="12792" width="21.6640625" style="337" customWidth="1"/>
    <col min="12793" max="12804" width="0" style="337" hidden="1" customWidth="1"/>
    <col min="12805" max="12805" width="15.88671875" style="337" customWidth="1"/>
    <col min="12806" max="12806" width="13.109375" style="337" customWidth="1"/>
    <col min="12807" max="12807" width="12.109375" style="337" customWidth="1"/>
    <col min="12808" max="12808" width="13.6640625" style="337" customWidth="1"/>
    <col min="12809" max="12809" width="9.109375" style="337"/>
    <col min="12810" max="12810" width="12.88671875" style="337" bestFit="1" customWidth="1"/>
    <col min="12811" max="13044" width="9.109375" style="337"/>
    <col min="13045" max="13045" width="7" style="337" bestFit="1" customWidth="1"/>
    <col min="13046" max="13046" width="43.88671875" style="337" customWidth="1"/>
    <col min="13047" max="13047" width="17.6640625" style="337" customWidth="1"/>
    <col min="13048" max="13048" width="21.6640625" style="337" customWidth="1"/>
    <col min="13049" max="13060" width="0" style="337" hidden="1" customWidth="1"/>
    <col min="13061" max="13061" width="15.88671875" style="337" customWidth="1"/>
    <col min="13062" max="13062" width="13.109375" style="337" customWidth="1"/>
    <col min="13063" max="13063" width="12.109375" style="337" customWidth="1"/>
    <col min="13064" max="13064" width="13.6640625" style="337" customWidth="1"/>
    <col min="13065" max="13065" width="9.109375" style="337"/>
    <col min="13066" max="13066" width="12.88671875" style="337" bestFit="1" customWidth="1"/>
    <col min="13067" max="13300" width="9.109375" style="337"/>
    <col min="13301" max="13301" width="7" style="337" bestFit="1" customWidth="1"/>
    <col min="13302" max="13302" width="43.88671875" style="337" customWidth="1"/>
    <col min="13303" max="13303" width="17.6640625" style="337" customWidth="1"/>
    <col min="13304" max="13304" width="21.6640625" style="337" customWidth="1"/>
    <col min="13305" max="13316" width="0" style="337" hidden="1" customWidth="1"/>
    <col min="13317" max="13317" width="15.88671875" style="337" customWidth="1"/>
    <col min="13318" max="13318" width="13.109375" style="337" customWidth="1"/>
    <col min="13319" max="13319" width="12.109375" style="337" customWidth="1"/>
    <col min="13320" max="13320" width="13.6640625" style="337" customWidth="1"/>
    <col min="13321" max="13321" width="9.109375" style="337"/>
    <col min="13322" max="13322" width="12.88671875" style="337" bestFit="1" customWidth="1"/>
    <col min="13323" max="13556" width="9.109375" style="337"/>
    <col min="13557" max="13557" width="7" style="337" bestFit="1" customWidth="1"/>
    <col min="13558" max="13558" width="43.88671875" style="337" customWidth="1"/>
    <col min="13559" max="13559" width="17.6640625" style="337" customWidth="1"/>
    <col min="13560" max="13560" width="21.6640625" style="337" customWidth="1"/>
    <col min="13561" max="13572" width="0" style="337" hidden="1" customWidth="1"/>
    <col min="13573" max="13573" width="15.88671875" style="337" customWidth="1"/>
    <col min="13574" max="13574" width="13.109375" style="337" customWidth="1"/>
    <col min="13575" max="13575" width="12.109375" style="337" customWidth="1"/>
    <col min="13576" max="13576" width="13.6640625" style="337" customWidth="1"/>
    <col min="13577" max="13577" width="9.109375" style="337"/>
    <col min="13578" max="13578" width="12.88671875" style="337" bestFit="1" customWidth="1"/>
    <col min="13579" max="13812" width="9.109375" style="337"/>
    <col min="13813" max="13813" width="7" style="337" bestFit="1" customWidth="1"/>
    <col min="13814" max="13814" width="43.88671875" style="337" customWidth="1"/>
    <col min="13815" max="13815" width="17.6640625" style="337" customWidth="1"/>
    <col min="13816" max="13816" width="21.6640625" style="337" customWidth="1"/>
    <col min="13817" max="13828" width="0" style="337" hidden="1" customWidth="1"/>
    <col min="13829" max="13829" width="15.88671875" style="337" customWidth="1"/>
    <col min="13830" max="13830" width="13.109375" style="337" customWidth="1"/>
    <col min="13831" max="13831" width="12.109375" style="337" customWidth="1"/>
    <col min="13832" max="13832" width="13.6640625" style="337" customWidth="1"/>
    <col min="13833" max="13833" width="9.109375" style="337"/>
    <col min="13834" max="13834" width="12.88671875" style="337" bestFit="1" customWidth="1"/>
    <col min="13835" max="14068" width="9.109375" style="337"/>
    <col min="14069" max="14069" width="7" style="337" bestFit="1" customWidth="1"/>
    <col min="14070" max="14070" width="43.88671875" style="337" customWidth="1"/>
    <col min="14071" max="14071" width="17.6640625" style="337" customWidth="1"/>
    <col min="14072" max="14072" width="21.6640625" style="337" customWidth="1"/>
    <col min="14073" max="14084" width="0" style="337" hidden="1" customWidth="1"/>
    <col min="14085" max="14085" width="15.88671875" style="337" customWidth="1"/>
    <col min="14086" max="14086" width="13.109375" style="337" customWidth="1"/>
    <col min="14087" max="14087" width="12.109375" style="337" customWidth="1"/>
    <col min="14088" max="14088" width="13.6640625" style="337" customWidth="1"/>
    <col min="14089" max="14089" width="9.109375" style="337"/>
    <col min="14090" max="14090" width="12.88671875" style="337" bestFit="1" customWidth="1"/>
    <col min="14091" max="14324" width="9.109375" style="337"/>
    <col min="14325" max="14325" width="7" style="337" bestFit="1" customWidth="1"/>
    <col min="14326" max="14326" width="43.88671875" style="337" customWidth="1"/>
    <col min="14327" max="14327" width="17.6640625" style="337" customWidth="1"/>
    <col min="14328" max="14328" width="21.6640625" style="337" customWidth="1"/>
    <col min="14329" max="14340" width="0" style="337" hidden="1" customWidth="1"/>
    <col min="14341" max="14341" width="15.88671875" style="337" customWidth="1"/>
    <col min="14342" max="14342" width="13.109375" style="337" customWidth="1"/>
    <col min="14343" max="14343" width="12.109375" style="337" customWidth="1"/>
    <col min="14344" max="14344" width="13.6640625" style="337" customWidth="1"/>
    <col min="14345" max="14345" width="9.109375" style="337"/>
    <col min="14346" max="14346" width="12.88671875" style="337" bestFit="1" customWidth="1"/>
    <col min="14347" max="14580" width="9.109375" style="337"/>
    <col min="14581" max="14581" width="7" style="337" bestFit="1" customWidth="1"/>
    <col min="14582" max="14582" width="43.88671875" style="337" customWidth="1"/>
    <col min="14583" max="14583" width="17.6640625" style="337" customWidth="1"/>
    <col min="14584" max="14584" width="21.6640625" style="337" customWidth="1"/>
    <col min="14585" max="14596" width="0" style="337" hidden="1" customWidth="1"/>
    <col min="14597" max="14597" width="15.88671875" style="337" customWidth="1"/>
    <col min="14598" max="14598" width="13.109375" style="337" customWidth="1"/>
    <col min="14599" max="14599" width="12.109375" style="337" customWidth="1"/>
    <col min="14600" max="14600" width="13.6640625" style="337" customWidth="1"/>
    <col min="14601" max="14601" width="9.109375" style="337"/>
    <col min="14602" max="14602" width="12.88671875" style="337" bestFit="1" customWidth="1"/>
    <col min="14603" max="14836" width="9.109375" style="337"/>
    <col min="14837" max="14837" width="7" style="337" bestFit="1" customWidth="1"/>
    <col min="14838" max="14838" width="43.88671875" style="337" customWidth="1"/>
    <col min="14839" max="14839" width="17.6640625" style="337" customWidth="1"/>
    <col min="14840" max="14840" width="21.6640625" style="337" customWidth="1"/>
    <col min="14841" max="14852" width="0" style="337" hidden="1" customWidth="1"/>
    <col min="14853" max="14853" width="15.88671875" style="337" customWidth="1"/>
    <col min="14854" max="14854" width="13.109375" style="337" customWidth="1"/>
    <col min="14855" max="14855" width="12.109375" style="337" customWidth="1"/>
    <col min="14856" max="14856" width="13.6640625" style="337" customWidth="1"/>
    <col min="14857" max="14857" width="9.109375" style="337"/>
    <col min="14858" max="14858" width="12.88671875" style="337" bestFit="1" customWidth="1"/>
    <col min="14859" max="15092" width="9.109375" style="337"/>
    <col min="15093" max="15093" width="7" style="337" bestFit="1" customWidth="1"/>
    <col min="15094" max="15094" width="43.88671875" style="337" customWidth="1"/>
    <col min="15095" max="15095" width="17.6640625" style="337" customWidth="1"/>
    <col min="15096" max="15096" width="21.6640625" style="337" customWidth="1"/>
    <col min="15097" max="15108" width="0" style="337" hidden="1" customWidth="1"/>
    <col min="15109" max="15109" width="15.88671875" style="337" customWidth="1"/>
    <col min="15110" max="15110" width="13.109375" style="337" customWidth="1"/>
    <col min="15111" max="15111" width="12.109375" style="337" customWidth="1"/>
    <col min="15112" max="15112" width="13.6640625" style="337" customWidth="1"/>
    <col min="15113" max="15113" width="9.109375" style="337"/>
    <col min="15114" max="15114" width="12.88671875" style="337" bestFit="1" customWidth="1"/>
    <col min="15115" max="15348" width="9.109375" style="337"/>
    <col min="15349" max="15349" width="7" style="337" bestFit="1" customWidth="1"/>
    <col min="15350" max="15350" width="43.88671875" style="337" customWidth="1"/>
    <col min="15351" max="15351" width="17.6640625" style="337" customWidth="1"/>
    <col min="15352" max="15352" width="21.6640625" style="337" customWidth="1"/>
    <col min="15353" max="15364" width="0" style="337" hidden="1" customWidth="1"/>
    <col min="15365" max="15365" width="15.88671875" style="337" customWidth="1"/>
    <col min="15366" max="15366" width="13.109375" style="337" customWidth="1"/>
    <col min="15367" max="15367" width="12.109375" style="337" customWidth="1"/>
    <col min="15368" max="15368" width="13.6640625" style="337" customWidth="1"/>
    <col min="15369" max="15369" width="9.109375" style="337"/>
    <col min="15370" max="15370" width="12.88671875" style="337" bestFit="1" customWidth="1"/>
    <col min="15371" max="15604" width="9.109375" style="337"/>
    <col min="15605" max="15605" width="7" style="337" bestFit="1" customWidth="1"/>
    <col min="15606" max="15606" width="43.88671875" style="337" customWidth="1"/>
    <col min="15607" max="15607" width="17.6640625" style="337" customWidth="1"/>
    <col min="15608" max="15608" width="21.6640625" style="337" customWidth="1"/>
    <col min="15609" max="15620" width="0" style="337" hidden="1" customWidth="1"/>
    <col min="15621" max="15621" width="15.88671875" style="337" customWidth="1"/>
    <col min="15622" max="15622" width="13.109375" style="337" customWidth="1"/>
    <col min="15623" max="15623" width="12.109375" style="337" customWidth="1"/>
    <col min="15624" max="15624" width="13.6640625" style="337" customWidth="1"/>
    <col min="15625" max="15625" width="9.109375" style="337"/>
    <col min="15626" max="15626" width="12.88671875" style="337" bestFit="1" customWidth="1"/>
    <col min="15627" max="15860" width="9.109375" style="337"/>
    <col min="15861" max="15861" width="7" style="337" bestFit="1" customWidth="1"/>
    <col min="15862" max="15862" width="43.88671875" style="337" customWidth="1"/>
    <col min="15863" max="15863" width="17.6640625" style="337" customWidth="1"/>
    <col min="15864" max="15864" width="21.6640625" style="337" customWidth="1"/>
    <col min="15865" max="15876" width="0" style="337" hidden="1" customWidth="1"/>
    <col min="15877" max="15877" width="15.88671875" style="337" customWidth="1"/>
    <col min="15878" max="15878" width="13.109375" style="337" customWidth="1"/>
    <col min="15879" max="15879" width="12.109375" style="337" customWidth="1"/>
    <col min="15880" max="15880" width="13.6640625" style="337" customWidth="1"/>
    <col min="15881" max="15881" width="9.109375" style="337"/>
    <col min="15882" max="15882" width="12.88671875" style="337" bestFit="1" customWidth="1"/>
    <col min="15883" max="16116" width="9.109375" style="337"/>
    <col min="16117" max="16117" width="7" style="337" bestFit="1" customWidth="1"/>
    <col min="16118" max="16118" width="43.88671875" style="337" customWidth="1"/>
    <col min="16119" max="16119" width="17.6640625" style="337" customWidth="1"/>
    <col min="16120" max="16120" width="21.6640625" style="337" customWidth="1"/>
    <col min="16121" max="16132" width="0" style="337" hidden="1" customWidth="1"/>
    <col min="16133" max="16133" width="15.88671875" style="337" customWidth="1"/>
    <col min="16134" max="16134" width="13.109375" style="337" customWidth="1"/>
    <col min="16135" max="16135" width="12.109375" style="337" customWidth="1"/>
    <col min="16136" max="16136" width="13.6640625" style="337" customWidth="1"/>
    <col min="16137" max="16137" width="9.109375" style="337"/>
    <col min="16138" max="16138" width="12.88671875" style="337" bestFit="1" customWidth="1"/>
    <col min="16139" max="16384" width="9.109375" style="337"/>
  </cols>
  <sheetData>
    <row r="1" spans="1:20" ht="15.75" customHeight="1" x14ac:dyDescent="0.3">
      <c r="A1" s="578" t="s">
        <v>408</v>
      </c>
      <c r="B1" s="578"/>
      <c r="C1" s="578"/>
      <c r="D1" s="578"/>
      <c r="E1" s="578"/>
      <c r="F1" s="578"/>
      <c r="G1" s="578"/>
    </row>
    <row r="2" spans="1:20" ht="15.6" customHeight="1" x14ac:dyDescent="0.3">
      <c r="A2" s="602" t="s">
        <v>626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</row>
    <row r="5" spans="1:20" ht="111" customHeight="1" x14ac:dyDescent="0.3">
      <c r="A5" s="321" t="s">
        <v>0</v>
      </c>
      <c r="B5" s="28" t="s">
        <v>1</v>
      </c>
      <c r="C5" s="28" t="s">
        <v>359</v>
      </c>
      <c r="D5" s="428" t="s">
        <v>553</v>
      </c>
      <c r="E5" s="28" t="s">
        <v>406</v>
      </c>
      <c r="F5" s="28" t="s">
        <v>405</v>
      </c>
      <c r="G5" s="28" t="s">
        <v>617</v>
      </c>
      <c r="H5" s="201">
        <v>2020</v>
      </c>
      <c r="I5" s="11">
        <v>2021</v>
      </c>
      <c r="J5" s="11">
        <v>2022</v>
      </c>
      <c r="K5" s="11">
        <v>2023</v>
      </c>
      <c r="L5" s="11">
        <v>2024</v>
      </c>
      <c r="M5" s="11">
        <v>2025</v>
      </c>
      <c r="N5" s="28" t="s">
        <v>617</v>
      </c>
      <c r="O5" s="428" t="s">
        <v>616</v>
      </c>
      <c r="P5" s="428" t="s">
        <v>143</v>
      </c>
      <c r="Q5" s="28" t="s">
        <v>625</v>
      </c>
      <c r="R5" s="428" t="s">
        <v>616</v>
      </c>
      <c r="S5" s="428" t="s">
        <v>143</v>
      </c>
    </row>
    <row r="6" spans="1:20" ht="16.5" customHeight="1" x14ac:dyDescent="0.3">
      <c r="A6" s="321">
        <v>1</v>
      </c>
      <c r="B6" s="28">
        <v>2</v>
      </c>
      <c r="C6" s="28">
        <v>3</v>
      </c>
      <c r="D6" s="28">
        <v>4</v>
      </c>
      <c r="E6" s="28"/>
      <c r="F6" s="28"/>
      <c r="G6" s="28">
        <v>5</v>
      </c>
      <c r="H6" s="201">
        <v>4</v>
      </c>
      <c r="I6" s="54">
        <f t="shared" ref="I6:M6" si="0">H6+1</f>
        <v>5</v>
      </c>
      <c r="J6" s="54">
        <f t="shared" si="0"/>
        <v>6</v>
      </c>
      <c r="K6" s="54">
        <f t="shared" si="0"/>
        <v>7</v>
      </c>
      <c r="L6" s="54">
        <f t="shared" si="0"/>
        <v>8</v>
      </c>
      <c r="M6" s="54">
        <f t="shared" si="0"/>
        <v>9</v>
      </c>
      <c r="N6" s="54">
        <v>5</v>
      </c>
      <c r="O6" s="28">
        <v>6</v>
      </c>
      <c r="P6" s="28">
        <v>7</v>
      </c>
      <c r="Q6" s="54">
        <v>5</v>
      </c>
      <c r="R6" s="28">
        <v>6</v>
      </c>
      <c r="S6" s="28">
        <v>7</v>
      </c>
    </row>
    <row r="7" spans="1:20" s="341" customFormat="1" ht="15.75" customHeight="1" x14ac:dyDescent="0.3">
      <c r="A7" s="338" t="s">
        <v>66</v>
      </c>
      <c r="B7" s="339" t="s">
        <v>3</v>
      </c>
      <c r="C7" s="340" t="s">
        <v>142</v>
      </c>
      <c r="D7" s="467">
        <v>6521.98</v>
      </c>
      <c r="E7" s="467" t="e">
        <v>#VALUE!</v>
      </c>
      <c r="F7" s="467" t="e">
        <v>#VALUE!</v>
      </c>
      <c r="G7" s="468" t="e">
        <v>#VALUE!</v>
      </c>
      <c r="H7" s="467" t="e">
        <v>#VALUE!</v>
      </c>
      <c r="I7" s="467" t="e">
        <v>#VALUE!</v>
      </c>
      <c r="J7" s="468" t="e">
        <v>#VALUE!</v>
      </c>
      <c r="K7" s="467" t="e">
        <v>#VALUE!</v>
      </c>
      <c r="L7" s="467" t="e">
        <v>#VALUE!</v>
      </c>
      <c r="M7" s="468" t="e">
        <v>#VALUE!</v>
      </c>
      <c r="N7" s="467">
        <v>5191.3111500000005</v>
      </c>
      <c r="O7" s="352">
        <v>-1330.6688499999991</v>
      </c>
      <c r="P7" s="503">
        <v>-0.20402835488609272</v>
      </c>
      <c r="Q7" s="467">
        <v>11737.81220588</v>
      </c>
      <c r="R7" s="352">
        <v>5215.8322058800004</v>
      </c>
      <c r="S7" s="503">
        <v>0.79973140148850508</v>
      </c>
    </row>
    <row r="8" spans="1:20" s="341" customFormat="1" ht="15.75" customHeight="1" x14ac:dyDescent="0.3">
      <c r="A8" s="338">
        <v>1</v>
      </c>
      <c r="B8" s="339" t="s">
        <v>554</v>
      </c>
      <c r="C8" s="340" t="s">
        <v>142</v>
      </c>
      <c r="D8" s="467">
        <v>1892.39</v>
      </c>
      <c r="E8" s="467" t="e">
        <v>#VALUE!</v>
      </c>
      <c r="F8" s="467" t="e">
        <v>#VALUE!</v>
      </c>
      <c r="G8" s="468" t="e">
        <v>#VALUE!</v>
      </c>
      <c r="H8" s="467" t="e">
        <v>#VALUE!</v>
      </c>
      <c r="I8" s="467" t="e">
        <v>#VALUE!</v>
      </c>
      <c r="J8" s="468" t="e">
        <v>#VALUE!</v>
      </c>
      <c r="K8" s="467" t="e">
        <v>#VALUE!</v>
      </c>
      <c r="L8" s="467" t="e">
        <v>#VALUE!</v>
      </c>
      <c r="M8" s="468" t="e">
        <v>#VALUE!</v>
      </c>
      <c r="N8" s="467">
        <v>178.42694999999998</v>
      </c>
      <c r="O8" s="352">
        <v>-1713.9630500000001</v>
      </c>
      <c r="P8" s="503">
        <v>-0.90571343644808944</v>
      </c>
      <c r="Q8" s="467">
        <v>400.55068</v>
      </c>
      <c r="R8" s="352">
        <v>-1491.83932</v>
      </c>
      <c r="S8" s="503">
        <v>-0.78833608294273383</v>
      </c>
      <c r="T8" s="483"/>
    </row>
    <row r="9" spans="1:20" ht="15.75" customHeight="1" x14ac:dyDescent="0.3">
      <c r="A9" s="342" t="s">
        <v>67</v>
      </c>
      <c r="B9" s="343" t="s">
        <v>4</v>
      </c>
      <c r="C9" s="344" t="s">
        <v>142</v>
      </c>
      <c r="D9" s="355">
        <v>1892.39</v>
      </c>
      <c r="E9" s="355" t="e">
        <v>#VALUE!</v>
      </c>
      <c r="F9" s="355" t="e">
        <v>#VALUE!</v>
      </c>
      <c r="G9" s="469" t="e">
        <v>#VALUE!</v>
      </c>
      <c r="H9" s="355" t="e">
        <v>#VALUE!</v>
      </c>
      <c r="I9" s="355" t="e">
        <v>#VALUE!</v>
      </c>
      <c r="J9" s="469" t="e">
        <v>#VALUE!</v>
      </c>
      <c r="K9" s="355" t="e">
        <v>#VALUE!</v>
      </c>
      <c r="L9" s="355" t="e">
        <v>#VALUE!</v>
      </c>
      <c r="M9" s="469" t="e">
        <v>#VALUE!</v>
      </c>
      <c r="N9" s="355">
        <v>178.42694999999998</v>
      </c>
      <c r="O9" s="354">
        <v>-1713.9630500000001</v>
      </c>
      <c r="P9" s="504">
        <v>-0.90571343644808944</v>
      </c>
      <c r="Q9" s="355">
        <v>400.55068</v>
      </c>
      <c r="R9" s="354">
        <v>-1491.83932</v>
      </c>
      <c r="S9" s="504">
        <v>-0.78833608294273383</v>
      </c>
      <c r="T9" s="483"/>
    </row>
    <row r="10" spans="1:20" s="341" customFormat="1" ht="15.75" customHeight="1" x14ac:dyDescent="0.3">
      <c r="A10" s="338">
        <v>2</v>
      </c>
      <c r="B10" s="339" t="s">
        <v>555</v>
      </c>
      <c r="C10" s="340" t="s">
        <v>142</v>
      </c>
      <c r="D10" s="467">
        <v>2387.21</v>
      </c>
      <c r="E10" s="467" t="e">
        <v>#VALUE!</v>
      </c>
      <c r="F10" s="467" t="e">
        <v>#VALUE!</v>
      </c>
      <c r="G10" s="468" t="e">
        <v>#VALUE!</v>
      </c>
      <c r="H10" s="467" t="e">
        <v>#VALUE!</v>
      </c>
      <c r="I10" s="467" t="e">
        <v>#VALUE!</v>
      </c>
      <c r="J10" s="468" t="e">
        <v>#VALUE!</v>
      </c>
      <c r="K10" s="467" t="e">
        <v>#VALUE!</v>
      </c>
      <c r="L10" s="467" t="e">
        <v>#VALUE!</v>
      </c>
      <c r="M10" s="468" t="e">
        <v>#VALUE!</v>
      </c>
      <c r="N10" s="467">
        <v>4474.1205200000004</v>
      </c>
      <c r="O10" s="352">
        <v>2086.9105200000004</v>
      </c>
      <c r="P10" s="503">
        <v>0.87420483325723342</v>
      </c>
      <c r="Q10" s="467">
        <v>9407.0527399999992</v>
      </c>
      <c r="R10" s="352">
        <v>7019.8427399999991</v>
      </c>
      <c r="S10" s="503">
        <v>2.94060545155223</v>
      </c>
      <c r="T10" s="483"/>
    </row>
    <row r="11" spans="1:20" ht="15.75" customHeight="1" x14ac:dyDescent="0.3">
      <c r="A11" s="342" t="s">
        <v>70</v>
      </c>
      <c r="B11" s="343" t="s">
        <v>15</v>
      </c>
      <c r="C11" s="344" t="s">
        <v>142</v>
      </c>
      <c r="D11" s="355">
        <v>2139.83</v>
      </c>
      <c r="E11" s="355" t="e">
        <v>#VALUE!</v>
      </c>
      <c r="F11" s="355" t="e">
        <v>#VALUE!</v>
      </c>
      <c r="G11" s="469" t="e">
        <v>#VALUE!</v>
      </c>
      <c r="H11" s="355" t="e">
        <v>#VALUE!</v>
      </c>
      <c r="I11" s="355" t="e">
        <v>#VALUE!</v>
      </c>
      <c r="J11" s="469" t="e">
        <v>#VALUE!</v>
      </c>
      <c r="K11" s="355" t="e">
        <v>#VALUE!</v>
      </c>
      <c r="L11" s="355" t="e">
        <v>#VALUE!</v>
      </c>
      <c r="M11" s="469" t="e">
        <v>#VALUE!</v>
      </c>
      <c r="N11" s="355">
        <v>4015.4020099999998</v>
      </c>
      <c r="O11" s="354">
        <v>1875.5720099999999</v>
      </c>
      <c r="P11" s="504">
        <v>0.8765051476051835</v>
      </c>
      <c r="Q11" s="355">
        <v>8456.9114000000009</v>
      </c>
      <c r="R11" s="354">
        <v>6317.0814000000009</v>
      </c>
      <c r="S11" s="504">
        <v>2.9521417121920908</v>
      </c>
      <c r="T11" s="483"/>
    </row>
    <row r="12" spans="1:20" ht="15.75" customHeight="1" x14ac:dyDescent="0.3">
      <c r="A12" s="342" t="s">
        <v>71</v>
      </c>
      <c r="B12" s="343" t="s">
        <v>16</v>
      </c>
      <c r="C12" s="344" t="s">
        <v>142</v>
      </c>
      <c r="D12" s="355">
        <v>201.06</v>
      </c>
      <c r="E12" s="355" t="e">
        <v>#VALUE!</v>
      </c>
      <c r="F12" s="355" t="e">
        <v>#VALUE!</v>
      </c>
      <c r="G12" s="469" t="e">
        <v>#VALUE!</v>
      </c>
      <c r="H12" s="355" t="e">
        <v>#VALUE!</v>
      </c>
      <c r="I12" s="355" t="e">
        <v>#VALUE!</v>
      </c>
      <c r="J12" s="469" t="e">
        <v>#VALUE!</v>
      </c>
      <c r="K12" s="355" t="e">
        <v>#VALUE!</v>
      </c>
      <c r="L12" s="355" t="e">
        <v>#VALUE!</v>
      </c>
      <c r="M12" s="469" t="e">
        <v>#VALUE!</v>
      </c>
      <c r="N12" s="355">
        <v>344.47333000000003</v>
      </c>
      <c r="O12" s="354">
        <v>143.41333000000003</v>
      </c>
      <c r="P12" s="504">
        <v>0.71328623296528404</v>
      </c>
      <c r="Q12" s="355">
        <v>719.09609</v>
      </c>
      <c r="R12" s="354">
        <v>518.03609000000006</v>
      </c>
      <c r="S12" s="504">
        <v>2.5765248681985478</v>
      </c>
      <c r="T12" s="483"/>
    </row>
    <row r="13" spans="1:20" ht="15.75" customHeight="1" x14ac:dyDescent="0.3">
      <c r="A13" s="342" t="s">
        <v>72</v>
      </c>
      <c r="B13" s="343" t="s">
        <v>17</v>
      </c>
      <c r="C13" s="344" t="s">
        <v>142</v>
      </c>
      <c r="D13" s="355">
        <v>46.32</v>
      </c>
      <c r="E13" s="355" t="e">
        <v>#VALUE!</v>
      </c>
      <c r="F13" s="355" t="e">
        <v>#VALUE!</v>
      </c>
      <c r="G13" s="469" t="e">
        <v>#VALUE!</v>
      </c>
      <c r="H13" s="355" t="e">
        <v>#VALUE!</v>
      </c>
      <c r="I13" s="355" t="e">
        <v>#VALUE!</v>
      </c>
      <c r="J13" s="469" t="e">
        <v>#VALUE!</v>
      </c>
      <c r="K13" s="355" t="e">
        <v>#VALUE!</v>
      </c>
      <c r="L13" s="355" t="e">
        <v>#VALUE!</v>
      </c>
      <c r="M13" s="469" t="e">
        <v>#VALUE!</v>
      </c>
      <c r="N13" s="355">
        <v>30.467869999999998</v>
      </c>
      <c r="O13" s="354">
        <v>-15.852130000000002</v>
      </c>
      <c r="P13" s="504">
        <v>-0.34223078583765121</v>
      </c>
      <c r="Q13" s="355">
        <v>55.453489999999995</v>
      </c>
      <c r="R13" s="354">
        <v>9.1334899999999948</v>
      </c>
      <c r="S13" s="504">
        <v>0.19718242659758189</v>
      </c>
      <c r="T13" s="483"/>
    </row>
    <row r="14" spans="1:20" ht="15.75" customHeight="1" x14ac:dyDescent="0.3">
      <c r="A14" s="342"/>
      <c r="B14" s="343" t="s">
        <v>388</v>
      </c>
      <c r="C14" s="344"/>
      <c r="D14" s="355">
        <v>0</v>
      </c>
      <c r="E14" s="355" t="e">
        <v>#VALUE!</v>
      </c>
      <c r="F14" s="355" t="e">
        <v>#VALUE!</v>
      </c>
      <c r="G14" s="469" t="e">
        <v>#VALUE!</v>
      </c>
      <c r="H14" s="355" t="e">
        <v>#VALUE!</v>
      </c>
      <c r="I14" s="355" t="e">
        <v>#VALUE!</v>
      </c>
      <c r="J14" s="468" t="e">
        <v>#VALUE!</v>
      </c>
      <c r="K14" s="355" t="e">
        <v>#VALUE!</v>
      </c>
      <c r="L14" s="355" t="e">
        <v>#VALUE!</v>
      </c>
      <c r="M14" s="468" t="e">
        <v>#VALUE!</v>
      </c>
      <c r="N14" s="355">
        <v>83.77731</v>
      </c>
      <c r="O14" s="354">
        <v>83.77731</v>
      </c>
      <c r="P14" s="504"/>
      <c r="Q14" s="355">
        <v>175.59176000000002</v>
      </c>
      <c r="R14" s="354">
        <v>175.59176000000002</v>
      </c>
      <c r="S14" s="504"/>
      <c r="T14" s="483"/>
    </row>
    <row r="15" spans="1:20" s="341" customFormat="1" ht="15.75" customHeight="1" x14ac:dyDescent="0.3">
      <c r="A15" s="338">
        <v>3</v>
      </c>
      <c r="B15" s="339" t="s">
        <v>556</v>
      </c>
      <c r="C15" s="340" t="s">
        <v>142</v>
      </c>
      <c r="D15" s="467">
        <v>1950</v>
      </c>
      <c r="E15" s="355" t="e">
        <v>#VALUE!</v>
      </c>
      <c r="F15" s="467" t="e">
        <v>#VALUE!</v>
      </c>
      <c r="G15" s="468" t="e">
        <v>#VALUE!</v>
      </c>
      <c r="H15" s="467" t="e">
        <v>#VALUE!</v>
      </c>
      <c r="I15" s="467" t="e">
        <v>#VALUE!</v>
      </c>
      <c r="J15" s="468" t="e">
        <v>#VALUE!</v>
      </c>
      <c r="K15" s="467" t="e">
        <v>#VALUE!</v>
      </c>
      <c r="L15" s="467" t="e">
        <v>#VALUE!</v>
      </c>
      <c r="M15" s="468" t="e">
        <v>#VALUE!</v>
      </c>
      <c r="N15" s="467">
        <v>95.720309999999998</v>
      </c>
      <c r="O15" s="352">
        <v>-1854.2796900000001</v>
      </c>
      <c r="P15" s="503">
        <v>-0.95091266153846155</v>
      </c>
      <c r="Q15" s="467">
        <v>217.18914587999998</v>
      </c>
      <c r="R15" s="352">
        <v>-1732.8108541199999</v>
      </c>
      <c r="S15" s="503">
        <v>-0.8886209508307692</v>
      </c>
      <c r="T15" s="483"/>
    </row>
    <row r="16" spans="1:20" s="341" customFormat="1" ht="15.75" customHeight="1" x14ac:dyDescent="0.3">
      <c r="A16" s="338" t="s">
        <v>557</v>
      </c>
      <c r="B16" s="339" t="s">
        <v>18</v>
      </c>
      <c r="C16" s="340" t="s">
        <v>142</v>
      </c>
      <c r="D16" s="467">
        <v>22.84</v>
      </c>
      <c r="E16" s="467" t="e">
        <v>#VALUE!</v>
      </c>
      <c r="F16" s="467" t="e">
        <v>#VALUE!</v>
      </c>
      <c r="G16" s="468" t="e">
        <v>#VALUE!</v>
      </c>
      <c r="H16" s="355"/>
      <c r="I16" s="467">
        <v>-22.84</v>
      </c>
      <c r="J16" s="468">
        <v>-1</v>
      </c>
      <c r="K16" s="467" t="e">
        <v>#VALUE!</v>
      </c>
      <c r="L16" s="467" t="e">
        <v>#VALUE!</v>
      </c>
      <c r="M16" s="468" t="e">
        <v>#VALUE!</v>
      </c>
      <c r="N16" s="467">
        <v>0</v>
      </c>
      <c r="O16" s="352">
        <v>-22.84</v>
      </c>
      <c r="P16" s="503">
        <v>-1</v>
      </c>
      <c r="Q16" s="467">
        <v>978.37155000000007</v>
      </c>
      <c r="R16" s="352">
        <v>955.53155000000004</v>
      </c>
      <c r="S16" s="503">
        <v>41.835882224168131</v>
      </c>
      <c r="T16" s="483"/>
    </row>
    <row r="17" spans="1:20" ht="15.75" customHeight="1" x14ac:dyDescent="0.3">
      <c r="A17" s="342" t="s">
        <v>74</v>
      </c>
      <c r="B17" s="343" t="s">
        <v>558</v>
      </c>
      <c r="C17" s="344" t="s">
        <v>142</v>
      </c>
      <c r="D17" s="355">
        <v>22.84</v>
      </c>
      <c r="E17" s="355" t="e">
        <v>#VALUE!</v>
      </c>
      <c r="F17" s="355" t="e">
        <v>#VALUE!</v>
      </c>
      <c r="G17" s="469" t="e">
        <v>#VALUE!</v>
      </c>
      <c r="H17" s="355"/>
      <c r="I17" s="355">
        <v>-22.84</v>
      </c>
      <c r="J17" s="469">
        <v>-1</v>
      </c>
      <c r="K17" s="355" t="e">
        <v>#VALUE!</v>
      </c>
      <c r="L17" s="355" t="e">
        <v>#VALUE!</v>
      </c>
      <c r="M17" s="469" t="e">
        <v>#VALUE!</v>
      </c>
      <c r="N17" s="355">
        <v>0</v>
      </c>
      <c r="O17" s="354">
        <v>-22.84</v>
      </c>
      <c r="P17" s="504">
        <v>-1</v>
      </c>
      <c r="Q17" s="355">
        <v>978.37155000000007</v>
      </c>
      <c r="R17" s="354">
        <v>955.53155000000004</v>
      </c>
      <c r="S17" s="504">
        <v>41.835882224168131</v>
      </c>
      <c r="T17" s="483"/>
    </row>
    <row r="18" spans="1:20" ht="15.75" hidden="1" customHeight="1" x14ac:dyDescent="0.3">
      <c r="A18" s="342"/>
      <c r="B18" s="343"/>
      <c r="C18" s="344"/>
      <c r="D18" s="355"/>
      <c r="E18" s="355"/>
      <c r="F18" s="355"/>
      <c r="G18" s="469"/>
      <c r="H18" s="355"/>
      <c r="I18" s="355"/>
      <c r="J18" s="469"/>
      <c r="K18" s="355"/>
      <c r="L18" s="355"/>
      <c r="M18" s="469"/>
      <c r="N18" s="355"/>
      <c r="O18" s="354"/>
      <c r="P18" s="504"/>
      <c r="Q18" s="355"/>
      <c r="R18" s="354"/>
      <c r="S18" s="504"/>
      <c r="T18" s="483"/>
    </row>
    <row r="19" spans="1:20" s="341" customFormat="1" ht="15.75" customHeight="1" x14ac:dyDescent="0.3">
      <c r="A19" s="338" t="s">
        <v>75</v>
      </c>
      <c r="B19" s="339" t="s">
        <v>560</v>
      </c>
      <c r="C19" s="340" t="s">
        <v>142</v>
      </c>
      <c r="D19" s="467">
        <v>269.52999999999997</v>
      </c>
      <c r="E19" s="467" t="e">
        <v>#VALUE!</v>
      </c>
      <c r="F19" s="467" t="e">
        <v>#VALUE!</v>
      </c>
      <c r="G19" s="468" t="e">
        <v>#VALUE!</v>
      </c>
      <c r="H19" s="467" t="e">
        <v>#VALUE!</v>
      </c>
      <c r="I19" s="467" t="e">
        <v>#VALUE!</v>
      </c>
      <c r="J19" s="468" t="e">
        <v>#VALUE!</v>
      </c>
      <c r="K19" s="467" t="e">
        <v>#VALUE!</v>
      </c>
      <c r="L19" s="467" t="e">
        <v>#VALUE!</v>
      </c>
      <c r="M19" s="468" t="e">
        <v>#VALUE!</v>
      </c>
      <c r="N19" s="467">
        <v>443.04336999999998</v>
      </c>
      <c r="O19" s="352">
        <v>173.51337000000001</v>
      </c>
      <c r="P19" s="503">
        <v>0.64376273513152538</v>
      </c>
      <c r="Q19" s="467">
        <v>734.64809000000002</v>
      </c>
      <c r="R19" s="352">
        <v>465.11809000000005</v>
      </c>
      <c r="S19" s="503">
        <v>1.7256635253960604</v>
      </c>
      <c r="T19" s="483"/>
    </row>
    <row r="20" spans="1:20" ht="44.4" customHeight="1" x14ac:dyDescent="0.3">
      <c r="A20" s="342" t="s">
        <v>76</v>
      </c>
      <c r="B20" s="343" t="s">
        <v>561</v>
      </c>
      <c r="C20" s="344" t="s">
        <v>142</v>
      </c>
      <c r="D20" s="355">
        <v>220.13</v>
      </c>
      <c r="E20" s="355" t="e">
        <v>#VALUE!</v>
      </c>
      <c r="F20" s="355" t="e">
        <v>#VALUE!</v>
      </c>
      <c r="G20" s="469" t="e">
        <v>#VALUE!</v>
      </c>
      <c r="H20" s="355" t="e">
        <v>#VALUE!</v>
      </c>
      <c r="I20" s="355" t="e">
        <v>#VALUE!</v>
      </c>
      <c r="J20" s="469" t="e">
        <v>#VALUE!</v>
      </c>
      <c r="K20" s="355" t="e">
        <v>#VALUE!</v>
      </c>
      <c r="L20" s="355" t="e">
        <v>#VALUE!</v>
      </c>
      <c r="M20" s="469" t="e">
        <v>#VALUE!</v>
      </c>
      <c r="N20" s="355">
        <v>438.41638</v>
      </c>
      <c r="O20" s="354">
        <v>218.28638000000001</v>
      </c>
      <c r="P20" s="504">
        <v>0.99162485803843192</v>
      </c>
      <c r="Q20" s="355">
        <v>708.29417999999998</v>
      </c>
      <c r="R20" s="354">
        <v>488.16417999999999</v>
      </c>
      <c r="S20" s="504">
        <v>2.2176176804615455</v>
      </c>
      <c r="T20" s="483"/>
    </row>
    <row r="21" spans="1:20" ht="15.75" customHeight="1" x14ac:dyDescent="0.3">
      <c r="A21" s="342" t="s">
        <v>77</v>
      </c>
      <c r="B21" s="343" t="s">
        <v>32</v>
      </c>
      <c r="C21" s="344" t="s">
        <v>142</v>
      </c>
      <c r="D21" s="355">
        <v>49.4</v>
      </c>
      <c r="E21" s="355" t="e">
        <v>#VALUE!</v>
      </c>
      <c r="F21" s="355" t="e">
        <v>#VALUE!</v>
      </c>
      <c r="G21" s="469" t="e">
        <v>#VALUE!</v>
      </c>
      <c r="H21" s="355" t="e">
        <v>#VALUE!</v>
      </c>
      <c r="I21" s="355" t="e">
        <v>#VALUE!</v>
      </c>
      <c r="J21" s="469" t="e">
        <v>#VALUE!</v>
      </c>
      <c r="K21" s="355" t="e">
        <v>#VALUE!</v>
      </c>
      <c r="L21" s="355" t="e">
        <v>#VALUE!</v>
      </c>
      <c r="M21" s="469" t="e">
        <v>#VALUE!</v>
      </c>
      <c r="N21" s="355">
        <v>4.6269900000000002</v>
      </c>
      <c r="O21" s="354">
        <v>-44.773009999999999</v>
      </c>
      <c r="P21" s="504">
        <v>-0.90633623481781378</v>
      </c>
      <c r="Q21" s="355">
        <v>26.353909999999999</v>
      </c>
      <c r="R21" s="354">
        <v>-23.04609</v>
      </c>
      <c r="S21" s="504">
        <v>-0.46652004048582996</v>
      </c>
      <c r="T21" s="483"/>
    </row>
    <row r="22" spans="1:20" s="348" customFormat="1" ht="15.75" customHeight="1" x14ac:dyDescent="0.3">
      <c r="A22" s="345" t="s">
        <v>562</v>
      </c>
      <c r="B22" s="346" t="s">
        <v>563</v>
      </c>
      <c r="C22" s="347" t="s">
        <v>142</v>
      </c>
      <c r="D22" s="470">
        <v>117.5</v>
      </c>
      <c r="E22" s="470" t="e">
        <v>#VALUE!</v>
      </c>
      <c r="F22" s="470" t="e">
        <v>#VALUE!</v>
      </c>
      <c r="G22" s="471" t="e">
        <v>#VALUE!</v>
      </c>
      <c r="H22" s="470" t="e">
        <v>#VALUE!</v>
      </c>
      <c r="I22" s="467" t="e">
        <v>#VALUE!</v>
      </c>
      <c r="J22" s="468" t="e">
        <v>#VALUE!</v>
      </c>
      <c r="K22" s="470" t="e">
        <v>#VALUE!</v>
      </c>
      <c r="L22" s="467" t="e">
        <v>#VALUE!</v>
      </c>
      <c r="M22" s="468" t="e">
        <v>#VALUE!</v>
      </c>
      <c r="N22" s="470">
        <v>121.54848426</v>
      </c>
      <c r="O22" s="508">
        <v>4.0484842599999951</v>
      </c>
      <c r="P22" s="505">
        <v>3.4455185191489379E-2</v>
      </c>
      <c r="Q22" s="470">
        <v>89.165350000000004</v>
      </c>
      <c r="R22" s="508">
        <v>-28.334649999999996</v>
      </c>
      <c r="S22" s="505">
        <v>-0.24114595744680845</v>
      </c>
      <c r="T22" s="483"/>
    </row>
    <row r="23" spans="1:20" ht="15.75" customHeight="1" x14ac:dyDescent="0.3">
      <c r="A23" s="338" t="s">
        <v>85</v>
      </c>
      <c r="B23" s="339" t="s">
        <v>564</v>
      </c>
      <c r="C23" s="340" t="s">
        <v>142</v>
      </c>
      <c r="D23" s="467">
        <v>117.5</v>
      </c>
      <c r="E23" s="467" t="e">
        <v>#VALUE!</v>
      </c>
      <c r="F23" s="467" t="e">
        <v>#VALUE!</v>
      </c>
      <c r="G23" s="468" t="e">
        <v>#VALUE!</v>
      </c>
      <c r="H23" s="467" t="e">
        <v>#VALUE!</v>
      </c>
      <c r="I23" s="467" t="e">
        <v>#VALUE!</v>
      </c>
      <c r="J23" s="468" t="e">
        <v>#VALUE!</v>
      </c>
      <c r="K23" s="467" t="e">
        <v>#VALUE!</v>
      </c>
      <c r="L23" s="467" t="e">
        <v>#VALUE!</v>
      </c>
      <c r="M23" s="468" t="e">
        <v>#VALUE!</v>
      </c>
      <c r="N23" s="467">
        <v>121.54848426</v>
      </c>
      <c r="O23" s="352">
        <v>4.0484842599999951</v>
      </c>
      <c r="P23" s="503">
        <v>3.4455185191489379E-2</v>
      </c>
      <c r="Q23" s="467">
        <v>89.165350000000004</v>
      </c>
      <c r="R23" s="352">
        <v>-28.334649999999996</v>
      </c>
      <c r="S23" s="503">
        <v>-0.24114595744680845</v>
      </c>
      <c r="T23" s="483"/>
    </row>
    <row r="24" spans="1:20" ht="15.75" customHeight="1" x14ac:dyDescent="0.3">
      <c r="A24" s="338" t="s">
        <v>86</v>
      </c>
      <c r="B24" s="339" t="s">
        <v>565</v>
      </c>
      <c r="C24" s="340" t="s">
        <v>142</v>
      </c>
      <c r="D24" s="467">
        <v>1.92</v>
      </c>
      <c r="E24" s="467" t="e">
        <v>#VALUE!</v>
      </c>
      <c r="F24" s="467" t="e">
        <v>#VALUE!</v>
      </c>
      <c r="G24" s="468" t="e">
        <v>#VALUE!</v>
      </c>
      <c r="H24" s="467" t="e">
        <v>#VALUE!</v>
      </c>
      <c r="I24" s="467" t="e">
        <v>#VALUE!</v>
      </c>
      <c r="J24" s="468" t="e">
        <v>#VALUE!</v>
      </c>
      <c r="K24" s="467" t="e">
        <v>#VALUE!</v>
      </c>
      <c r="L24" s="467" t="e">
        <v>#VALUE!</v>
      </c>
      <c r="M24" s="468" t="e">
        <v>#VALUE!</v>
      </c>
      <c r="N24" s="467">
        <v>95.441639999999992</v>
      </c>
      <c r="O24" s="352">
        <v>93.521639999999991</v>
      </c>
      <c r="P24" s="503">
        <v>48.709187499999999</v>
      </c>
      <c r="Q24" s="467">
        <v>31.813869999999998</v>
      </c>
      <c r="R24" s="352">
        <v>29.89387</v>
      </c>
      <c r="S24" s="503">
        <v>15.569723958333334</v>
      </c>
      <c r="T24" s="483"/>
    </row>
    <row r="25" spans="1:20" ht="15.75" customHeight="1" x14ac:dyDescent="0.3">
      <c r="A25" s="342" t="s">
        <v>566</v>
      </c>
      <c r="B25" s="343" t="s">
        <v>500</v>
      </c>
      <c r="C25" s="344" t="s">
        <v>142</v>
      </c>
      <c r="D25" s="355">
        <v>1.92</v>
      </c>
      <c r="E25" s="355" t="e">
        <v>#VALUE!</v>
      </c>
      <c r="F25" s="355" t="e">
        <v>#VALUE!</v>
      </c>
      <c r="G25" s="469" t="e">
        <v>#VALUE!</v>
      </c>
      <c r="H25" s="355" t="e">
        <v>#VALUE!</v>
      </c>
      <c r="I25" s="355" t="e">
        <v>#VALUE!</v>
      </c>
      <c r="J25" s="469" t="e">
        <v>#VALUE!</v>
      </c>
      <c r="K25" s="355" t="e">
        <v>#VALUE!</v>
      </c>
      <c r="L25" s="355" t="e">
        <v>#VALUE!</v>
      </c>
      <c r="M25" s="469" t="e">
        <v>#VALUE!</v>
      </c>
      <c r="N25" s="355">
        <v>95.441639999999992</v>
      </c>
      <c r="O25" s="354">
        <v>93.521639999999991</v>
      </c>
      <c r="P25" s="504">
        <v>48.709187499999999</v>
      </c>
      <c r="Q25" s="355">
        <v>31.813869999999998</v>
      </c>
      <c r="R25" s="354">
        <v>29.89387</v>
      </c>
      <c r="S25" s="504">
        <v>15.569723958333334</v>
      </c>
      <c r="T25" s="483"/>
    </row>
    <row r="26" spans="1:20" ht="15.75" customHeight="1" x14ac:dyDescent="0.3">
      <c r="A26" s="338" t="s">
        <v>87</v>
      </c>
      <c r="B26" s="339" t="s">
        <v>567</v>
      </c>
      <c r="C26" s="340" t="s">
        <v>142</v>
      </c>
      <c r="D26" s="467">
        <v>115.58</v>
      </c>
      <c r="E26" s="467" t="e">
        <v>#VALUE!</v>
      </c>
      <c r="F26" s="467" t="e">
        <v>#VALUE!</v>
      </c>
      <c r="G26" s="468" t="e">
        <v>#VALUE!</v>
      </c>
      <c r="H26" s="467" t="e">
        <v>#VALUE!</v>
      </c>
      <c r="I26" s="467" t="e">
        <v>#VALUE!</v>
      </c>
      <c r="J26" s="468" t="e">
        <v>#VALUE!</v>
      </c>
      <c r="K26" s="467" t="e">
        <v>#VALUE!</v>
      </c>
      <c r="L26" s="467" t="e">
        <v>#VALUE!</v>
      </c>
      <c r="M26" s="468" t="e">
        <v>#VALUE!</v>
      </c>
      <c r="N26" s="467">
        <v>26.106844259999999</v>
      </c>
      <c r="O26" s="352">
        <v>-89.473155739999996</v>
      </c>
      <c r="P26" s="503">
        <v>-0.77412316784910884</v>
      </c>
      <c r="Q26" s="467">
        <v>57.351480000000002</v>
      </c>
      <c r="R26" s="352">
        <v>-58.228519999999996</v>
      </c>
      <c r="S26" s="503">
        <v>-0.50379408202111087</v>
      </c>
      <c r="T26" s="483"/>
    </row>
    <row r="27" spans="1:20" ht="15.75" customHeight="1" x14ac:dyDescent="0.3">
      <c r="A27" s="342" t="s">
        <v>568</v>
      </c>
      <c r="B27" s="343" t="s">
        <v>569</v>
      </c>
      <c r="C27" s="344" t="s">
        <v>142</v>
      </c>
      <c r="D27" s="355">
        <v>9.7200000000000006</v>
      </c>
      <c r="E27" s="355" t="e">
        <v>#VALUE!</v>
      </c>
      <c r="F27" s="355" t="e">
        <v>#VALUE!</v>
      </c>
      <c r="G27" s="469" t="e">
        <v>#VALUE!</v>
      </c>
      <c r="H27" s="355" t="e">
        <v>#VALUE!</v>
      </c>
      <c r="I27" s="355" t="e">
        <v>#VALUE!</v>
      </c>
      <c r="J27" s="469" t="e">
        <v>#VALUE!</v>
      </c>
      <c r="K27" s="355" t="e">
        <v>#VALUE!</v>
      </c>
      <c r="L27" s="355" t="e">
        <v>#VALUE!</v>
      </c>
      <c r="M27" s="469" t="e">
        <v>#VALUE!</v>
      </c>
      <c r="N27" s="355">
        <v>6.2988559200000012</v>
      </c>
      <c r="O27" s="354">
        <v>-3.4211440799999995</v>
      </c>
      <c r="P27" s="504">
        <v>-0.35196955555555542</v>
      </c>
      <c r="Q27" s="355">
        <v>11.73307</v>
      </c>
      <c r="R27" s="354">
        <v>2.013069999999999</v>
      </c>
      <c r="S27" s="504">
        <v>0.20710596707818918</v>
      </c>
      <c r="T27" s="483"/>
    </row>
    <row r="28" spans="1:20" ht="15.75" customHeight="1" x14ac:dyDescent="0.3">
      <c r="A28" s="342" t="s">
        <v>570</v>
      </c>
      <c r="B28" s="343" t="s">
        <v>571</v>
      </c>
      <c r="C28" s="344" t="s">
        <v>142</v>
      </c>
      <c r="D28" s="355">
        <v>85.41</v>
      </c>
      <c r="E28" s="355" t="e">
        <v>#VALUE!</v>
      </c>
      <c r="F28" s="355" t="e">
        <v>#VALUE!</v>
      </c>
      <c r="G28" s="469" t="e">
        <v>#VALUE!</v>
      </c>
      <c r="H28" s="355"/>
      <c r="I28" s="355">
        <v>-85.41</v>
      </c>
      <c r="J28" s="469">
        <v>-1</v>
      </c>
      <c r="K28" s="355" t="e">
        <v>#VALUE!</v>
      </c>
      <c r="L28" s="355" t="e">
        <v>#VALUE!</v>
      </c>
      <c r="M28" s="469" t="e">
        <v>#VALUE!</v>
      </c>
      <c r="N28" s="355">
        <v>0</v>
      </c>
      <c r="O28" s="354">
        <v>-85.41</v>
      </c>
      <c r="P28" s="504">
        <v>-1</v>
      </c>
      <c r="Q28" s="355">
        <v>0</v>
      </c>
      <c r="R28" s="354">
        <v>-85.41</v>
      </c>
      <c r="S28" s="504">
        <v>-1</v>
      </c>
      <c r="T28" s="483"/>
    </row>
    <row r="29" spans="1:20" ht="32.4" customHeight="1" x14ac:dyDescent="0.3">
      <c r="A29" s="342" t="s">
        <v>572</v>
      </c>
      <c r="B29" s="349" t="s">
        <v>42</v>
      </c>
      <c r="C29" s="344" t="s">
        <v>142</v>
      </c>
      <c r="D29" s="355">
        <v>11.83</v>
      </c>
      <c r="E29" s="355" t="e">
        <v>#VALUE!</v>
      </c>
      <c r="F29" s="355" t="e">
        <v>#VALUE!</v>
      </c>
      <c r="G29" s="469" t="e">
        <v>#VALUE!</v>
      </c>
      <c r="H29" s="355" t="e">
        <v>#VALUE!</v>
      </c>
      <c r="I29" s="355" t="e">
        <v>#VALUE!</v>
      </c>
      <c r="J29" s="469" t="e">
        <v>#VALUE!</v>
      </c>
      <c r="K29" s="355" t="e">
        <v>#VALUE!</v>
      </c>
      <c r="L29" s="355" t="e">
        <v>#VALUE!</v>
      </c>
      <c r="M29" s="469" t="e">
        <v>#VALUE!</v>
      </c>
      <c r="N29" s="355">
        <v>15.682573619999999</v>
      </c>
      <c r="O29" s="354">
        <v>3.8525736199999994</v>
      </c>
      <c r="P29" s="504">
        <v>0.32566133727810653</v>
      </c>
      <c r="Q29" s="355">
        <v>29.594540000000002</v>
      </c>
      <c r="R29" s="354">
        <v>17.764540000000004</v>
      </c>
      <c r="S29" s="504">
        <v>1.5016517328825021</v>
      </c>
      <c r="T29" s="483"/>
    </row>
    <row r="30" spans="1:20" ht="15.75" customHeight="1" x14ac:dyDescent="0.3">
      <c r="A30" s="342" t="s">
        <v>573</v>
      </c>
      <c r="B30" s="343" t="s">
        <v>47</v>
      </c>
      <c r="C30" s="344" t="s">
        <v>142</v>
      </c>
      <c r="D30" s="355">
        <v>1.62</v>
      </c>
      <c r="E30" s="355" t="e">
        <v>#VALUE!</v>
      </c>
      <c r="F30" s="355" t="e">
        <v>#VALUE!</v>
      </c>
      <c r="G30" s="469" t="e">
        <v>#VALUE!</v>
      </c>
      <c r="H30" s="355" t="e">
        <v>#VALUE!</v>
      </c>
      <c r="I30" s="355" t="e">
        <v>#VALUE!</v>
      </c>
      <c r="J30" s="469" t="e">
        <v>#VALUE!</v>
      </c>
      <c r="K30" s="355" t="e">
        <v>#VALUE!</v>
      </c>
      <c r="L30" s="355" t="e">
        <v>#VALUE!</v>
      </c>
      <c r="M30" s="469" t="e">
        <v>#VALUE!</v>
      </c>
      <c r="N30" s="355">
        <v>3.4313563200000003</v>
      </c>
      <c r="O30" s="354">
        <v>1.8113563200000002</v>
      </c>
      <c r="P30" s="504">
        <v>1.1181211851851853</v>
      </c>
      <c r="Q30" s="355">
        <v>11.506110000000001</v>
      </c>
      <c r="R30" s="354">
        <v>9.8861100000000022</v>
      </c>
      <c r="S30" s="504">
        <v>6.1025370370370373</v>
      </c>
      <c r="T30" s="483"/>
    </row>
    <row r="31" spans="1:20" ht="15.75" customHeight="1" x14ac:dyDescent="0.3">
      <c r="A31" s="342" t="s">
        <v>574</v>
      </c>
      <c r="B31" s="343" t="s">
        <v>49</v>
      </c>
      <c r="C31" s="344" t="s">
        <v>142</v>
      </c>
      <c r="D31" s="355">
        <v>6.99</v>
      </c>
      <c r="E31" s="355" t="e">
        <v>#VALUE!</v>
      </c>
      <c r="F31" s="355" t="e">
        <v>#VALUE!</v>
      </c>
      <c r="G31" s="469" t="e">
        <v>#VALUE!</v>
      </c>
      <c r="H31" s="355" t="e">
        <v>#VALUE!</v>
      </c>
      <c r="I31" s="355" t="e">
        <v>#VALUE!</v>
      </c>
      <c r="J31" s="469" t="e">
        <v>#VALUE!</v>
      </c>
      <c r="K31" s="355" t="e">
        <v>#VALUE!</v>
      </c>
      <c r="L31" s="355" t="e">
        <v>#VALUE!</v>
      </c>
      <c r="M31" s="469" t="e">
        <v>#VALUE!</v>
      </c>
      <c r="N31" s="355">
        <v>0.69405840000000008</v>
      </c>
      <c r="O31" s="354">
        <v>-6.2959415999999999</v>
      </c>
      <c r="P31" s="504">
        <v>-0.90070695278969959</v>
      </c>
      <c r="Q31" s="355">
        <v>4.51776</v>
      </c>
      <c r="R31" s="354">
        <v>-2.4722400000000002</v>
      </c>
      <c r="S31" s="504">
        <v>-0.35368240343347646</v>
      </c>
      <c r="T31" s="483"/>
    </row>
    <row r="32" spans="1:20" s="341" customFormat="1" ht="15.75" customHeight="1" x14ac:dyDescent="0.3">
      <c r="A32" s="338" t="s">
        <v>114</v>
      </c>
      <c r="B32" s="339" t="s">
        <v>52</v>
      </c>
      <c r="C32" s="340" t="s">
        <v>142</v>
      </c>
      <c r="D32" s="467">
        <v>6639.48</v>
      </c>
      <c r="E32" s="467" t="e">
        <v>#VALUE!</v>
      </c>
      <c r="F32" s="467" t="e">
        <v>#VALUE!</v>
      </c>
      <c r="G32" s="468" t="e">
        <v>#VALUE!</v>
      </c>
      <c r="H32" s="467" t="e">
        <v>#VALUE!</v>
      </c>
      <c r="I32" s="467" t="e">
        <v>#VALUE!</v>
      </c>
      <c r="J32" s="468" t="e">
        <v>#VALUE!</v>
      </c>
      <c r="K32" s="467" t="e">
        <v>#VALUE!</v>
      </c>
      <c r="L32" s="467" t="e">
        <v>#VALUE!</v>
      </c>
      <c r="M32" s="468" t="e">
        <v>#VALUE!</v>
      </c>
      <c r="N32" s="467">
        <v>5312.8596342600003</v>
      </c>
      <c r="O32" s="352">
        <v>-1326.6203657399992</v>
      </c>
      <c r="P32" s="503">
        <v>-0.19980787136040767</v>
      </c>
      <c r="Q32" s="467">
        <v>11826.977555879999</v>
      </c>
      <c r="R32" s="352">
        <v>5187.4975558799997</v>
      </c>
      <c r="S32" s="503">
        <v>0.78131081890148035</v>
      </c>
      <c r="T32" s="483"/>
    </row>
    <row r="33" spans="1:24" s="341" customFormat="1" ht="15.75" customHeight="1" x14ac:dyDescent="0.3">
      <c r="A33" s="338" t="s">
        <v>115</v>
      </c>
      <c r="B33" s="339" t="s">
        <v>575</v>
      </c>
      <c r="C33" s="340" t="s">
        <v>142</v>
      </c>
      <c r="D33" s="467">
        <v>0</v>
      </c>
      <c r="E33" s="467" t="e">
        <v>#VALUE!</v>
      </c>
      <c r="F33" s="467" t="e">
        <v>#VALUE!</v>
      </c>
      <c r="G33" s="468" t="e">
        <v>#VALUE!</v>
      </c>
      <c r="H33" s="467" t="e">
        <v>#VALUE!</v>
      </c>
      <c r="I33" s="467" t="e">
        <v>#VALUE!</v>
      </c>
      <c r="J33" s="468" t="e">
        <v>#VALUE!</v>
      </c>
      <c r="K33" s="467" t="e">
        <v>#VALUE!</v>
      </c>
      <c r="L33" s="467" t="e">
        <v>#VALUE!</v>
      </c>
      <c r="M33" s="468" t="e">
        <v>#VALUE!</v>
      </c>
      <c r="N33" s="467">
        <v>-3509.9785539028576</v>
      </c>
      <c r="O33" s="352">
        <v>-3509.9785539028576</v>
      </c>
      <c r="P33" s="503"/>
      <c r="Q33" s="467">
        <v>-8307.5839858799991</v>
      </c>
      <c r="R33" s="352">
        <v>-8307.5839858799991</v>
      </c>
      <c r="S33" s="503"/>
      <c r="T33" s="483"/>
    </row>
    <row r="34" spans="1:24" s="341" customFormat="1" ht="15.75" customHeight="1" x14ac:dyDescent="0.3">
      <c r="A34" s="338" t="s">
        <v>576</v>
      </c>
      <c r="B34" s="339" t="s">
        <v>577</v>
      </c>
      <c r="C34" s="340" t="s">
        <v>142</v>
      </c>
      <c r="D34" s="467">
        <v>6639.48</v>
      </c>
      <c r="E34" s="467">
        <v>1475.1008124999998</v>
      </c>
      <c r="F34" s="467">
        <v>-5164.3791874999997</v>
      </c>
      <c r="G34" s="468">
        <v>-0.77782886423334352</v>
      </c>
      <c r="H34" s="467">
        <v>2302.712276785714</v>
      </c>
      <c r="I34" s="467">
        <v>-4336.7677232142851</v>
      </c>
      <c r="J34" s="468">
        <v>-0.65317882171710528</v>
      </c>
      <c r="K34" s="467">
        <v>3065.7967199999998</v>
      </c>
      <c r="L34" s="467">
        <v>-3573.6832799999997</v>
      </c>
      <c r="M34" s="468">
        <v>-0.53824746516293442</v>
      </c>
      <c r="N34" s="467">
        <v>1802.8810803571428</v>
      </c>
      <c r="O34" s="352">
        <v>-4836.5989196428563</v>
      </c>
      <c r="P34" s="503">
        <v>-0.7284604998648776</v>
      </c>
      <c r="Q34" s="467">
        <v>3519.3935699999997</v>
      </c>
      <c r="R34" s="352">
        <v>-3120.0864299999998</v>
      </c>
      <c r="S34" s="503">
        <v>-0.46992933633356826</v>
      </c>
      <c r="T34" s="483"/>
    </row>
    <row r="35" spans="1:24" s="341" customFormat="1" ht="15.75" customHeight="1" x14ac:dyDescent="0.3">
      <c r="A35" s="338" t="s">
        <v>578</v>
      </c>
      <c r="B35" s="350" t="s">
        <v>579</v>
      </c>
      <c r="C35" s="340" t="s">
        <v>580</v>
      </c>
      <c r="D35" s="472">
        <v>957.49</v>
      </c>
      <c r="E35" s="472">
        <v>244.62700000000001</v>
      </c>
      <c r="F35" s="472">
        <v>-712.86300000000006</v>
      </c>
      <c r="G35" s="468">
        <v>-0.74451221422678038</v>
      </c>
      <c r="H35" s="472">
        <v>381.87599999999998</v>
      </c>
      <c r="I35" s="467">
        <v>-575.61400000000003</v>
      </c>
      <c r="J35" s="468">
        <v>-0.60116972501018284</v>
      </c>
      <c r="K35" s="472">
        <v>508.42399999999998</v>
      </c>
      <c r="L35" s="467">
        <v>-449.06600000000003</v>
      </c>
      <c r="M35" s="468">
        <v>-0.46900333162748442</v>
      </c>
      <c r="N35" s="472">
        <v>260.15600000000001</v>
      </c>
      <c r="O35" s="509">
        <v>-697.33400000000006</v>
      </c>
      <c r="P35" s="506">
        <v>-0.72829376808112878</v>
      </c>
      <c r="Q35" s="472">
        <v>507.84899999999999</v>
      </c>
      <c r="R35" s="509">
        <v>-449.64100000000002</v>
      </c>
      <c r="S35" s="506">
        <v>-0.46960386009253363</v>
      </c>
      <c r="T35" s="483"/>
      <c r="U35" s="514"/>
    </row>
    <row r="36" spans="1:24" ht="15.75" customHeight="1" x14ac:dyDescent="0.3">
      <c r="A36" s="600" t="s">
        <v>581</v>
      </c>
      <c r="B36" s="601" t="s">
        <v>582</v>
      </c>
      <c r="C36" s="344" t="s">
        <v>127</v>
      </c>
      <c r="D36" s="473">
        <v>9.3000000000000007</v>
      </c>
      <c r="E36" s="474">
        <v>9.3799546579341193</v>
      </c>
      <c r="F36" s="475"/>
      <c r="G36" s="476"/>
      <c r="H36" s="474">
        <v>9.3800723296409156</v>
      </c>
      <c r="I36" s="475"/>
      <c r="J36" s="476"/>
      <c r="K36" s="474">
        <v>9.3803972173751848</v>
      </c>
      <c r="L36" s="475"/>
      <c r="M36" s="476"/>
      <c r="N36" s="474">
        <v>9.3255074726745484</v>
      </c>
      <c r="O36" s="510">
        <v>2.5507472674547671E-2</v>
      </c>
      <c r="P36" s="507">
        <v>2.7427389972631833E-3</v>
      </c>
      <c r="Q36" s="474">
        <v>9.3000000000000007</v>
      </c>
      <c r="R36" s="510">
        <v>0</v>
      </c>
      <c r="S36" s="507">
        <v>0</v>
      </c>
      <c r="T36" s="483"/>
      <c r="U36" s="483"/>
      <c r="X36" s="483"/>
    </row>
    <row r="37" spans="1:24" ht="15.75" customHeight="1" x14ac:dyDescent="0.3">
      <c r="A37" s="600"/>
      <c r="B37" s="601"/>
      <c r="C37" s="344" t="s">
        <v>580</v>
      </c>
      <c r="D37" s="473">
        <v>103.7</v>
      </c>
      <c r="E37" s="474">
        <v>25.321000000000002</v>
      </c>
      <c r="F37" s="474"/>
      <c r="G37" s="476"/>
      <c r="H37" s="474">
        <v>39.527999999999999</v>
      </c>
      <c r="I37" s="474"/>
      <c r="J37" s="476"/>
      <c r="K37" s="474">
        <v>52.628999999999998</v>
      </c>
      <c r="L37" s="474"/>
      <c r="M37" s="476"/>
      <c r="N37" s="474">
        <v>26.756</v>
      </c>
      <c r="O37" s="510">
        <v>-76.944000000000003</v>
      </c>
      <c r="P37" s="507">
        <v>-0.7419864995178399</v>
      </c>
      <c r="Q37" s="474">
        <v>103.7</v>
      </c>
      <c r="R37" s="510">
        <v>0</v>
      </c>
      <c r="S37" s="507">
        <v>0</v>
      </c>
      <c r="T37" s="483"/>
    </row>
    <row r="38" spans="1:24" s="341" customFormat="1" ht="15.75" customHeight="1" x14ac:dyDescent="0.3">
      <c r="A38" s="338" t="s">
        <v>583</v>
      </c>
      <c r="B38" s="339" t="s">
        <v>60</v>
      </c>
      <c r="C38" s="340" t="s">
        <v>159</v>
      </c>
      <c r="D38" s="477">
        <v>6.9342551880437391</v>
      </c>
      <c r="E38" s="477">
        <v>6.0300000102196396</v>
      </c>
      <c r="F38" s="477"/>
      <c r="G38" s="468"/>
      <c r="H38" s="477">
        <v>6.0299999915829066</v>
      </c>
      <c r="I38" s="477"/>
      <c r="J38" s="468"/>
      <c r="K38" s="477">
        <v>6.03</v>
      </c>
      <c r="L38" s="477"/>
      <c r="M38" s="468"/>
      <c r="N38" s="477">
        <v>6.930000001372802</v>
      </c>
      <c r="O38" s="352">
        <v>-4.2551866709370501E-3</v>
      </c>
      <c r="P38" s="503">
        <v>-6.1364725634471817E-4</v>
      </c>
      <c r="Q38" s="477">
        <v>6.93</v>
      </c>
      <c r="R38" s="352">
        <v>-4.2551880437393663E-3</v>
      </c>
      <c r="S38" s="503">
        <v>-6.1364745431868872E-4</v>
      </c>
      <c r="T38" s="483"/>
    </row>
    <row r="39" spans="1:24" ht="15.75" customHeight="1" x14ac:dyDescent="0.3">
      <c r="A39" s="342"/>
      <c r="B39" s="343"/>
      <c r="C39" s="344"/>
      <c r="D39" s="344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510"/>
      <c r="P39" s="507"/>
      <c r="Q39" s="478"/>
      <c r="R39" s="510"/>
      <c r="S39" s="507"/>
    </row>
    <row r="40" spans="1:24" ht="15.75" customHeight="1" x14ac:dyDescent="0.3">
      <c r="A40" s="338"/>
      <c r="B40" s="339" t="s">
        <v>61</v>
      </c>
      <c r="C40" s="351"/>
      <c r="D40" s="344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510"/>
      <c r="P40" s="507"/>
      <c r="Q40" s="478"/>
      <c r="R40" s="510"/>
      <c r="S40" s="507"/>
    </row>
    <row r="41" spans="1:24" s="341" customFormat="1" ht="15.75" customHeight="1" x14ac:dyDescent="0.3">
      <c r="A41" s="338">
        <v>8</v>
      </c>
      <c r="B41" s="339" t="s">
        <v>584</v>
      </c>
      <c r="C41" s="351" t="s">
        <v>130</v>
      </c>
      <c r="D41" s="352">
        <v>2</v>
      </c>
      <c r="E41" s="352">
        <v>3.98</v>
      </c>
      <c r="F41" s="479"/>
      <c r="G41" s="479"/>
      <c r="H41" s="352">
        <v>4</v>
      </c>
      <c r="I41" s="479"/>
      <c r="J41" s="479"/>
      <c r="K41" s="352">
        <v>4</v>
      </c>
      <c r="L41" s="479"/>
      <c r="M41" s="479"/>
      <c r="N41" s="352">
        <v>4</v>
      </c>
      <c r="O41" s="352">
        <v>2</v>
      </c>
      <c r="P41" s="503">
        <v>1</v>
      </c>
      <c r="Q41" s="352">
        <v>5</v>
      </c>
      <c r="R41" s="352">
        <v>3</v>
      </c>
      <c r="S41" s="503">
        <v>1.5</v>
      </c>
    </row>
    <row r="42" spans="1:24" ht="15.75" customHeight="1" x14ac:dyDescent="0.3">
      <c r="A42" s="342" t="s">
        <v>585</v>
      </c>
      <c r="B42" s="343" t="s">
        <v>586</v>
      </c>
      <c r="C42" s="353" t="s">
        <v>130</v>
      </c>
      <c r="D42" s="354">
        <v>2</v>
      </c>
      <c r="E42" s="354">
        <v>3.98</v>
      </c>
      <c r="F42" s="478"/>
      <c r="G42" s="478"/>
      <c r="H42" s="354">
        <v>4</v>
      </c>
      <c r="I42" s="478"/>
      <c r="J42" s="478"/>
      <c r="K42" s="354">
        <v>4</v>
      </c>
      <c r="L42" s="478"/>
      <c r="M42" s="478"/>
      <c r="N42" s="354">
        <v>4</v>
      </c>
      <c r="O42" s="354">
        <v>2</v>
      </c>
      <c r="P42" s="504">
        <v>1</v>
      </c>
      <c r="Q42" s="354">
        <v>5</v>
      </c>
      <c r="R42" s="354">
        <v>3</v>
      </c>
      <c r="S42" s="504">
        <v>1.5</v>
      </c>
    </row>
    <row r="43" spans="1:24" ht="15.75" customHeight="1" x14ac:dyDescent="0.3">
      <c r="A43" s="342" t="s">
        <v>587</v>
      </c>
      <c r="B43" s="343" t="s">
        <v>588</v>
      </c>
      <c r="C43" s="353" t="s">
        <v>130</v>
      </c>
      <c r="D43" s="355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510"/>
      <c r="P43" s="507"/>
      <c r="Q43" s="478"/>
      <c r="R43" s="510"/>
      <c r="S43" s="507"/>
    </row>
    <row r="44" spans="1:24" s="341" customFormat="1" ht="15.75" customHeight="1" x14ac:dyDescent="0.3">
      <c r="A44" s="338" t="s">
        <v>589</v>
      </c>
      <c r="B44" s="339" t="s">
        <v>590</v>
      </c>
      <c r="C44" s="351" t="s">
        <v>131</v>
      </c>
      <c r="D44" s="352">
        <v>79986</v>
      </c>
      <c r="E44" s="352" t="e">
        <v>#VALUE!</v>
      </c>
      <c r="F44" s="479"/>
      <c r="G44" s="479"/>
      <c r="H44" s="352" t="e">
        <v>#VALUE!</v>
      </c>
      <c r="I44" s="479"/>
      <c r="J44" s="479"/>
      <c r="K44" s="352" t="e">
        <v>#VALUE!</v>
      </c>
      <c r="L44" s="479"/>
      <c r="M44" s="479"/>
      <c r="N44" s="352">
        <v>167308.41708333333</v>
      </c>
      <c r="O44" s="352">
        <v>87322.417083333334</v>
      </c>
      <c r="P44" s="503">
        <v>1.0917212647630001</v>
      </c>
      <c r="Q44" s="352">
        <v>140948.52333333335</v>
      </c>
      <c r="R44" s="352">
        <v>60962.523333333345</v>
      </c>
      <c r="S44" s="503">
        <v>0.76216492052775919</v>
      </c>
    </row>
    <row r="45" spans="1:24" ht="15.75" customHeight="1" x14ac:dyDescent="0.3">
      <c r="A45" s="342" t="s">
        <v>591</v>
      </c>
      <c r="B45" s="343" t="s">
        <v>586</v>
      </c>
      <c r="C45" s="353" t="s">
        <v>131</v>
      </c>
      <c r="D45" s="480">
        <v>79986</v>
      </c>
      <c r="E45" s="480" t="e">
        <v>#VALUE!</v>
      </c>
      <c r="F45" s="478"/>
      <c r="G45" s="478"/>
      <c r="H45" s="480" t="e">
        <v>#VALUE!</v>
      </c>
      <c r="I45" s="478"/>
      <c r="J45" s="478"/>
      <c r="K45" s="480" t="e">
        <v>#VALUE!</v>
      </c>
      <c r="L45" s="478"/>
      <c r="M45" s="478"/>
      <c r="N45" s="480">
        <v>167308.41708333333</v>
      </c>
      <c r="O45" s="510">
        <v>87322.417083333334</v>
      </c>
      <c r="P45" s="507">
        <v>1.0917212647630001</v>
      </c>
      <c r="Q45" s="480">
        <v>140948.52333333335</v>
      </c>
      <c r="R45" s="510">
        <v>60962.523333333345</v>
      </c>
      <c r="S45" s="507">
        <v>0.76216492052775919</v>
      </c>
    </row>
    <row r="46" spans="1:24" ht="15.75" hidden="1" customHeight="1" x14ac:dyDescent="0.3">
      <c r="A46" s="356" t="s">
        <v>592</v>
      </c>
      <c r="B46" s="357" t="s">
        <v>588</v>
      </c>
      <c r="C46" s="358" t="s">
        <v>131</v>
      </c>
      <c r="D46" s="359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66">
        <f t="shared" ref="O8:O46" si="1">N46-D46</f>
        <v>0</v>
      </c>
      <c r="Q46" s="360"/>
      <c r="R46" s="466">
        <f t="shared" ref="R8:R46" si="2">Q46-D46</f>
        <v>0</v>
      </c>
      <c r="S46" s="337" t="e">
        <f t="shared" ref="S8:S46" si="3">Q46/D46-1</f>
        <v>#DIV/0!</v>
      </c>
    </row>
    <row r="47" spans="1:24" x14ac:dyDescent="0.3">
      <c r="A47" s="361"/>
    </row>
    <row r="49" spans="1:19" ht="17.399999999999999" x14ac:dyDescent="0.3">
      <c r="A49" s="337"/>
      <c r="B49" s="364" t="s">
        <v>593</v>
      </c>
      <c r="C49" s="365"/>
      <c r="D49" s="366"/>
      <c r="E49" s="367"/>
      <c r="F49" s="368" t="s">
        <v>594</v>
      </c>
      <c r="G49" s="369"/>
      <c r="H49" s="367"/>
      <c r="I49" s="368" t="s">
        <v>594</v>
      </c>
      <c r="J49" s="369"/>
      <c r="K49" s="367"/>
      <c r="L49" s="368" t="s">
        <v>594</v>
      </c>
      <c r="M49" s="369"/>
      <c r="N49" s="367"/>
      <c r="P49" s="364"/>
      <c r="Q49" s="367"/>
      <c r="S49" s="364" t="s">
        <v>627</v>
      </c>
    </row>
    <row r="50" spans="1:19" x14ac:dyDescent="0.3">
      <c r="A50" s="337"/>
      <c r="B50" s="370"/>
      <c r="C50" s="371"/>
      <c r="D50" s="371"/>
      <c r="E50" s="371"/>
      <c r="F50" s="369"/>
      <c r="G50" s="369"/>
      <c r="H50" s="371"/>
      <c r="I50" s="369"/>
      <c r="J50" s="369"/>
      <c r="K50" s="371"/>
      <c r="L50" s="369"/>
      <c r="M50" s="369"/>
      <c r="N50" s="371"/>
      <c r="Q50" s="371"/>
    </row>
    <row r="51" spans="1:19" x14ac:dyDescent="0.3">
      <c r="A51" s="337"/>
      <c r="B51" s="370"/>
      <c r="C51" s="372"/>
      <c r="D51" s="371"/>
      <c r="E51" s="371"/>
      <c r="F51" s="369"/>
      <c r="G51" s="369"/>
      <c r="H51" s="371"/>
      <c r="I51" s="369"/>
      <c r="J51" s="369"/>
      <c r="K51" s="371"/>
      <c r="L51" s="369"/>
      <c r="M51" s="369"/>
      <c r="N51" s="371"/>
      <c r="Q51" s="371"/>
    </row>
    <row r="52" spans="1:19" ht="17.399999999999999" x14ac:dyDescent="0.3">
      <c r="A52" s="337"/>
      <c r="B52" s="361"/>
      <c r="C52" s="365"/>
      <c r="D52" s="371"/>
      <c r="E52" s="367"/>
      <c r="F52" s="369"/>
      <c r="G52" s="369"/>
      <c r="H52" s="367"/>
      <c r="I52" s="369"/>
      <c r="J52" s="369"/>
      <c r="K52" s="367"/>
      <c r="L52" s="369"/>
      <c r="M52" s="369"/>
      <c r="N52" s="367"/>
      <c r="Q52" s="367"/>
    </row>
  </sheetData>
  <mergeCells count="4">
    <mergeCell ref="A36:A37"/>
    <mergeCell ref="B36:B37"/>
    <mergeCell ref="A1:G1"/>
    <mergeCell ref="A2:S2"/>
  </mergeCells>
  <pageMargins left="0.7" right="0.7" top="0.75" bottom="0.75" header="0.3" footer="0.3"/>
  <pageSetup paperSize="9" scale="56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workbookViewId="0">
      <selection activeCell="C31" sqref="C31"/>
    </sheetView>
  </sheetViews>
  <sheetFormatPr defaultRowHeight="14.4" x14ac:dyDescent="0.3"/>
  <cols>
    <col min="1" max="1" width="45.5546875" customWidth="1"/>
    <col min="2" max="6" width="15" customWidth="1"/>
  </cols>
  <sheetData>
    <row r="1" spans="1:7" ht="22.5" customHeight="1" x14ac:dyDescent="0.3">
      <c r="A1" s="408" t="s">
        <v>535</v>
      </c>
      <c r="B1" s="603" t="s">
        <v>537</v>
      </c>
      <c r="C1" s="603" t="s">
        <v>538</v>
      </c>
      <c r="D1" s="603" t="s">
        <v>539</v>
      </c>
      <c r="E1" s="603" t="s">
        <v>540</v>
      </c>
      <c r="F1" s="603" t="s">
        <v>541</v>
      </c>
    </row>
    <row r="2" spans="1:7" ht="67.5" customHeight="1" x14ac:dyDescent="0.3">
      <c r="A2" s="408" t="s">
        <v>600</v>
      </c>
      <c r="B2" s="604"/>
      <c r="C2" s="604"/>
      <c r="D2" s="604"/>
      <c r="E2" s="604"/>
      <c r="F2" s="604"/>
    </row>
    <row r="3" spans="1:7" x14ac:dyDescent="0.3">
      <c r="A3" s="409"/>
      <c r="B3" s="409"/>
      <c r="C3" s="409"/>
      <c r="D3" s="409"/>
      <c r="E3" s="409"/>
      <c r="F3" s="409"/>
    </row>
    <row r="4" spans="1:7" ht="0.75" customHeight="1" x14ac:dyDescent="0.3">
      <c r="A4" s="408" t="s">
        <v>601</v>
      </c>
      <c r="B4" s="411">
        <v>379188</v>
      </c>
      <c r="C4" s="411">
        <v>379188</v>
      </c>
      <c r="D4" s="412">
        <v>1895.94</v>
      </c>
      <c r="E4" s="410"/>
      <c r="F4" s="410"/>
    </row>
    <row r="5" spans="1:7" ht="18.75" hidden="1" customHeight="1" x14ac:dyDescent="0.3">
      <c r="A5" s="413" t="s">
        <v>602</v>
      </c>
      <c r="B5" s="415">
        <v>379188</v>
      </c>
      <c r="C5" s="415">
        <v>379188</v>
      </c>
      <c r="D5" s="416">
        <v>1895.94</v>
      </c>
      <c r="E5" s="414"/>
      <c r="F5" s="414"/>
    </row>
    <row r="6" spans="1:7" ht="18.75" hidden="1" customHeight="1" x14ac:dyDescent="0.3">
      <c r="A6" s="409"/>
      <c r="B6" s="409"/>
      <c r="C6" s="409"/>
      <c r="D6" s="409"/>
      <c r="E6" s="409"/>
      <c r="F6" s="409"/>
    </row>
    <row r="7" spans="1:7" ht="18.75" hidden="1" customHeight="1" x14ac:dyDescent="0.3">
      <c r="A7" s="408" t="s">
        <v>603</v>
      </c>
      <c r="B7" s="411">
        <v>8320</v>
      </c>
      <c r="C7" s="411">
        <v>8320</v>
      </c>
      <c r="D7" s="417">
        <v>35.72</v>
      </c>
      <c r="E7" s="410"/>
      <c r="F7" s="410"/>
    </row>
    <row r="8" spans="1:7" ht="18.75" hidden="1" customHeight="1" x14ac:dyDescent="0.3">
      <c r="A8" s="413" t="s">
        <v>604</v>
      </c>
      <c r="B8" s="415">
        <v>1960</v>
      </c>
      <c r="C8" s="415">
        <v>1960</v>
      </c>
      <c r="D8" s="418">
        <v>3.92</v>
      </c>
      <c r="E8" s="414"/>
      <c r="F8" s="414"/>
    </row>
    <row r="9" spans="1:7" ht="18.75" hidden="1" customHeight="1" x14ac:dyDescent="0.3">
      <c r="A9" s="413" t="s">
        <v>602</v>
      </c>
      <c r="B9" s="415">
        <v>6360</v>
      </c>
      <c r="C9" s="415">
        <v>6360</v>
      </c>
      <c r="D9" s="418">
        <v>31.8</v>
      </c>
      <c r="E9" s="414"/>
      <c r="F9" s="414"/>
    </row>
    <row r="10" spans="1:7" ht="18.75" hidden="1" customHeight="1" x14ac:dyDescent="0.3">
      <c r="A10" s="409"/>
      <c r="B10" s="409"/>
      <c r="C10" s="409"/>
      <c r="D10" s="409"/>
      <c r="E10" s="409"/>
      <c r="F10" s="409"/>
    </row>
    <row r="11" spans="1:7" ht="18.75" hidden="1" customHeight="1" x14ac:dyDescent="0.3">
      <c r="A11" s="408" t="s">
        <v>605</v>
      </c>
      <c r="B11" s="411">
        <v>342628.41</v>
      </c>
      <c r="C11" s="411">
        <v>342628.41</v>
      </c>
      <c r="D11" s="412">
        <v>3075</v>
      </c>
      <c r="E11" s="410"/>
      <c r="F11" s="410"/>
    </row>
    <row r="12" spans="1:7" ht="18.75" hidden="1" customHeight="1" x14ac:dyDescent="0.3">
      <c r="A12" s="413" t="s">
        <v>606</v>
      </c>
      <c r="B12" s="415">
        <v>300000</v>
      </c>
      <c r="C12" s="415">
        <v>300000</v>
      </c>
      <c r="D12" s="418">
        <v>6</v>
      </c>
      <c r="E12" s="414"/>
      <c r="F12" s="414"/>
    </row>
    <row r="13" spans="1:7" ht="18.75" hidden="1" customHeight="1" x14ac:dyDescent="0.3">
      <c r="A13" s="413" t="s">
        <v>607</v>
      </c>
      <c r="B13" s="415">
        <v>42628.41</v>
      </c>
      <c r="C13" s="415">
        <v>42628.41</v>
      </c>
      <c r="D13" s="416">
        <v>3069</v>
      </c>
      <c r="E13" s="414"/>
      <c r="F13" s="414"/>
    </row>
    <row r="14" spans="1:7" ht="18.75" hidden="1" customHeight="1" x14ac:dyDescent="0.3">
      <c r="A14" s="409"/>
      <c r="B14" s="409"/>
      <c r="C14" s="409"/>
      <c r="D14" s="409"/>
      <c r="E14" s="409"/>
      <c r="F14" s="409"/>
    </row>
    <row r="15" spans="1:7" ht="11.25" customHeight="1" x14ac:dyDescent="0.3">
      <c r="A15" s="419" t="s">
        <v>542</v>
      </c>
      <c r="B15" s="420">
        <v>66921215.899999999</v>
      </c>
      <c r="C15" s="420">
        <v>66921215.899999999</v>
      </c>
      <c r="D15" s="421">
        <v>437482</v>
      </c>
      <c r="E15" s="422"/>
      <c r="F15" s="422"/>
    </row>
    <row r="16" spans="1:7" ht="18.75" customHeight="1" x14ac:dyDescent="0.3">
      <c r="A16" s="413" t="s">
        <v>543</v>
      </c>
      <c r="B16" s="415">
        <v>5346768.4400000004</v>
      </c>
      <c r="C16" s="415">
        <v>5346768.4400000004</v>
      </c>
      <c r="D16" s="416">
        <v>137974</v>
      </c>
      <c r="E16" s="414"/>
      <c r="F16" s="414"/>
      <c r="G16">
        <f>B16/D16/1.12</f>
        <v>34.599999948230412</v>
      </c>
    </row>
    <row r="17" spans="1:7" ht="18.75" customHeight="1" x14ac:dyDescent="0.3">
      <c r="A17" s="413" t="s">
        <v>544</v>
      </c>
      <c r="B17" s="415">
        <v>50682714.060000002</v>
      </c>
      <c r="C17" s="415">
        <v>50682714.060000002</v>
      </c>
      <c r="D17" s="416">
        <v>18689</v>
      </c>
      <c r="E17" s="414"/>
      <c r="F17" s="414"/>
      <c r="G17">
        <f t="shared" ref="G17:G18" si="0">B17/D17/1.12</f>
        <v>2421.3400004204154</v>
      </c>
    </row>
    <row r="18" spans="1:7" ht="18.75" customHeight="1" x14ac:dyDescent="0.3">
      <c r="A18" s="413" t="s">
        <v>545</v>
      </c>
      <c r="B18" s="415">
        <v>10891733.4</v>
      </c>
      <c r="C18" s="415">
        <v>10891733.4</v>
      </c>
      <c r="D18" s="416">
        <v>280819</v>
      </c>
      <c r="E18" s="414"/>
      <c r="F18" s="414"/>
      <c r="G18">
        <f t="shared" si="0"/>
        <v>34.629999979651359</v>
      </c>
    </row>
    <row r="19" spans="1:7" ht="18.75" customHeight="1" x14ac:dyDescent="0.3">
      <c r="A19" s="409"/>
      <c r="B19" s="409"/>
      <c r="C19" s="409"/>
      <c r="D19" s="409"/>
      <c r="E19" s="409"/>
      <c r="F19" s="409"/>
    </row>
    <row r="20" spans="1:7" ht="12.75" customHeight="1" x14ac:dyDescent="0.3">
      <c r="A20" s="419" t="s">
        <v>546</v>
      </c>
      <c r="B20" s="420">
        <v>252925322.94999999</v>
      </c>
      <c r="C20" s="420">
        <v>252925322.94999999</v>
      </c>
      <c r="D20" s="421">
        <v>896355.7</v>
      </c>
      <c r="E20" s="422"/>
      <c r="F20" s="422"/>
    </row>
    <row r="21" spans="1:7" ht="18.75" hidden="1" customHeight="1" x14ac:dyDescent="0.3">
      <c r="A21" s="413" t="s">
        <v>608</v>
      </c>
      <c r="B21" s="415">
        <v>663575</v>
      </c>
      <c r="C21" s="415">
        <v>663575</v>
      </c>
      <c r="D21" s="418">
        <v>1</v>
      </c>
      <c r="E21" s="414"/>
      <c r="F21" s="414"/>
    </row>
    <row r="22" spans="1:7" ht="18.75" hidden="1" customHeight="1" x14ac:dyDescent="0.3">
      <c r="A22" s="413" t="s">
        <v>609</v>
      </c>
      <c r="B22" s="415">
        <v>5956969.3200000003</v>
      </c>
      <c r="C22" s="415">
        <v>5956969.3200000003</v>
      </c>
      <c r="D22" s="416">
        <v>5578</v>
      </c>
      <c r="E22" s="414"/>
      <c r="F22" s="414"/>
    </row>
    <row r="23" spans="1:7" ht="18.75" hidden="1" customHeight="1" x14ac:dyDescent="0.3">
      <c r="A23" s="413" t="s">
        <v>610</v>
      </c>
      <c r="B23" s="415">
        <v>20869278</v>
      </c>
      <c r="C23" s="415">
        <v>20869278</v>
      </c>
      <c r="D23" s="418">
        <v>6</v>
      </c>
      <c r="E23" s="414"/>
      <c r="F23" s="414"/>
    </row>
    <row r="24" spans="1:7" ht="18.75" hidden="1" customHeight="1" x14ac:dyDescent="0.3">
      <c r="A24" s="413" t="s">
        <v>611</v>
      </c>
      <c r="B24" s="415">
        <v>8967458</v>
      </c>
      <c r="C24" s="415">
        <v>8967458</v>
      </c>
      <c r="D24" s="418">
        <v>6</v>
      </c>
      <c r="E24" s="414"/>
      <c r="F24" s="414"/>
    </row>
    <row r="25" spans="1:7" ht="18.75" hidden="1" customHeight="1" x14ac:dyDescent="0.3">
      <c r="A25" s="413" t="s">
        <v>612</v>
      </c>
      <c r="B25" s="415">
        <v>65156</v>
      </c>
      <c r="C25" s="415">
        <v>65156</v>
      </c>
      <c r="D25" s="418">
        <v>13</v>
      </c>
      <c r="E25" s="414"/>
      <c r="F25" s="414"/>
    </row>
    <row r="26" spans="1:7" ht="18.75" hidden="1" customHeight="1" x14ac:dyDescent="0.3">
      <c r="A26" s="413" t="s">
        <v>613</v>
      </c>
      <c r="B26" s="415">
        <v>5394480</v>
      </c>
      <c r="C26" s="415">
        <v>5394480</v>
      </c>
      <c r="D26" s="418">
        <v>240</v>
      </c>
      <c r="E26" s="414"/>
      <c r="F26" s="414"/>
    </row>
    <row r="27" spans="1:7" ht="18.75" hidden="1" customHeight="1" x14ac:dyDescent="0.3">
      <c r="A27" s="413" t="s">
        <v>614</v>
      </c>
      <c r="B27" s="415">
        <v>63025</v>
      </c>
      <c r="C27" s="415">
        <v>63025</v>
      </c>
      <c r="D27" s="418">
        <v>5</v>
      </c>
      <c r="E27" s="414"/>
      <c r="F27" s="414"/>
    </row>
    <row r="28" spans="1:7" ht="18.75" hidden="1" customHeight="1" x14ac:dyDescent="0.3">
      <c r="A28" s="413" t="s">
        <v>615</v>
      </c>
      <c r="B28" s="415">
        <v>231762.3</v>
      </c>
      <c r="C28" s="415">
        <v>231762.3</v>
      </c>
      <c r="D28" s="418">
        <v>23.7</v>
      </c>
      <c r="E28" s="414"/>
      <c r="F28" s="414"/>
    </row>
    <row r="29" spans="1:7" ht="18.75" customHeight="1" x14ac:dyDescent="0.3">
      <c r="A29" s="413" t="s">
        <v>547</v>
      </c>
      <c r="B29" s="415">
        <v>15646750.550000001</v>
      </c>
      <c r="C29" s="415">
        <v>15646750.550000001</v>
      </c>
      <c r="D29" s="416">
        <v>33425</v>
      </c>
      <c r="E29" s="414"/>
      <c r="F29" s="414"/>
      <c r="G29">
        <f>B29/D29/1.12</f>
        <v>417.95999973287741</v>
      </c>
    </row>
    <row r="30" spans="1:7" ht="18.75" customHeight="1" x14ac:dyDescent="0.3">
      <c r="A30" s="413" t="s">
        <v>543</v>
      </c>
      <c r="B30" s="415">
        <v>18782407.170000002</v>
      </c>
      <c r="C30" s="415">
        <v>18782407.170000002</v>
      </c>
      <c r="D30" s="416">
        <v>286912</v>
      </c>
      <c r="E30" s="414"/>
      <c r="F30" s="414"/>
      <c r="G30">
        <f t="shared" ref="G30:G34" si="1">B30/D30/1.12</f>
        <v>58.450000006223902</v>
      </c>
    </row>
    <row r="31" spans="1:7" ht="18.75" customHeight="1" x14ac:dyDescent="0.3">
      <c r="A31" s="413" t="s">
        <v>548</v>
      </c>
      <c r="B31" s="415">
        <v>2019226.81</v>
      </c>
      <c r="C31" s="415">
        <v>2019226.81</v>
      </c>
      <c r="D31" s="416">
        <v>260156</v>
      </c>
      <c r="E31" s="414"/>
      <c r="F31" s="414"/>
      <c r="G31">
        <f t="shared" si="1"/>
        <v>6.930000001372802</v>
      </c>
    </row>
    <row r="32" spans="1:7" ht="18.75" customHeight="1" x14ac:dyDescent="0.3">
      <c r="A32" s="413" t="s">
        <v>544</v>
      </c>
      <c r="B32" s="415">
        <v>141273583.47999999</v>
      </c>
      <c r="C32" s="415">
        <v>141273583.47999999</v>
      </c>
      <c r="D32" s="416">
        <v>35645</v>
      </c>
      <c r="E32" s="416">
        <f>B32+B33</f>
        <v>155963436.63</v>
      </c>
      <c r="F32" s="416">
        <f>D32+D33</f>
        <v>39311</v>
      </c>
      <c r="G32">
        <f>E32/F32/1.12</f>
        <v>3542.3435786330247</v>
      </c>
    </row>
    <row r="33" spans="1:7" ht="18.75" customHeight="1" x14ac:dyDescent="0.3">
      <c r="A33" s="413" t="s">
        <v>549</v>
      </c>
      <c r="B33" s="415">
        <v>14689853.15</v>
      </c>
      <c r="C33" s="415">
        <v>14689853.15</v>
      </c>
      <c r="D33" s="416">
        <v>3666</v>
      </c>
      <c r="E33" s="414"/>
      <c r="F33" s="414"/>
    </row>
    <row r="34" spans="1:7" ht="18.75" customHeight="1" x14ac:dyDescent="0.3">
      <c r="A34" s="413" t="s">
        <v>545</v>
      </c>
      <c r="B34" s="415">
        <v>18301798.170000002</v>
      </c>
      <c r="C34" s="415">
        <v>18301798.170000002</v>
      </c>
      <c r="D34" s="416">
        <v>270679</v>
      </c>
      <c r="E34" s="414"/>
      <c r="F34" s="414"/>
      <c r="G34">
        <f t="shared" si="1"/>
        <v>60.369999974930771</v>
      </c>
    </row>
    <row r="35" spans="1:7" ht="18.75" customHeight="1" x14ac:dyDescent="0.3">
      <c r="A35" s="409"/>
      <c r="B35" s="409"/>
      <c r="C35" s="409"/>
      <c r="D35" s="409"/>
      <c r="E35" s="409"/>
      <c r="F35" s="409"/>
    </row>
    <row r="36" spans="1:7" ht="18.75" hidden="1" customHeight="1" x14ac:dyDescent="0.3">
      <c r="A36" s="408" t="s">
        <v>550</v>
      </c>
      <c r="B36" s="411">
        <v>320576675.25999999</v>
      </c>
      <c r="C36" s="411">
        <v>320576675.25999999</v>
      </c>
      <c r="D36" s="412">
        <v>1338844.3600000001</v>
      </c>
      <c r="E36" s="410"/>
      <c r="F36" s="410"/>
    </row>
  </sheetData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activeCell="I2" sqref="I2:I4"/>
    </sheetView>
  </sheetViews>
  <sheetFormatPr defaultRowHeight="14.4" x14ac:dyDescent="0.3"/>
  <cols>
    <col min="1" max="5" width="18.44140625" customWidth="1"/>
    <col min="6" max="6" width="18" customWidth="1"/>
    <col min="7" max="7" width="18.109375" customWidth="1"/>
    <col min="8" max="9" width="16.33203125" customWidth="1"/>
    <col min="10" max="10" width="19.5546875" customWidth="1"/>
  </cols>
  <sheetData>
    <row r="1" spans="1:10" ht="15" customHeight="1" x14ac:dyDescent="0.3">
      <c r="A1" s="392" t="s">
        <v>411</v>
      </c>
      <c r="B1" s="605" t="s">
        <v>497</v>
      </c>
      <c r="C1" s="605"/>
      <c r="D1" s="605" t="s">
        <v>412</v>
      </c>
      <c r="E1" s="605"/>
    </row>
    <row r="2" spans="1:10" ht="25.5" customHeight="1" x14ac:dyDescent="0.3">
      <c r="A2" s="392" t="s">
        <v>413</v>
      </c>
      <c r="B2" s="606" t="s">
        <v>414</v>
      </c>
      <c r="C2" s="606" t="s">
        <v>499</v>
      </c>
      <c r="D2" s="606" t="s">
        <v>414</v>
      </c>
      <c r="E2" s="606" t="s">
        <v>499</v>
      </c>
      <c r="F2" s="609" t="s">
        <v>351</v>
      </c>
      <c r="G2" s="610" t="s">
        <v>354</v>
      </c>
      <c r="H2" s="609" t="s">
        <v>520</v>
      </c>
      <c r="I2" s="610" t="s">
        <v>356</v>
      </c>
      <c r="J2" s="609" t="s">
        <v>357</v>
      </c>
    </row>
    <row r="3" spans="1:10" ht="21.75" customHeight="1" x14ac:dyDescent="0.3">
      <c r="A3" s="392" t="s">
        <v>417</v>
      </c>
      <c r="B3" s="607"/>
      <c r="C3" s="607"/>
      <c r="D3" s="607"/>
      <c r="E3" s="607"/>
      <c r="F3" s="609"/>
      <c r="G3" s="610"/>
      <c r="H3" s="609"/>
      <c r="I3" s="610"/>
      <c r="J3" s="609"/>
    </row>
    <row r="4" spans="1:10" ht="15.6" x14ac:dyDescent="0.3">
      <c r="A4" s="392" t="s">
        <v>526</v>
      </c>
      <c r="B4" s="607"/>
      <c r="C4" s="607"/>
      <c r="D4" s="607"/>
      <c r="E4" s="607"/>
      <c r="F4" s="272">
        <v>0.621</v>
      </c>
      <c r="G4" s="273">
        <v>7.0999999999999994E-2</v>
      </c>
      <c r="H4" s="272">
        <v>0.14399999999999999</v>
      </c>
      <c r="I4" s="273">
        <v>4.2000000000000003E-2</v>
      </c>
      <c r="J4" s="272">
        <v>0.122</v>
      </c>
    </row>
    <row r="5" spans="1:10" ht="25.5" customHeight="1" x14ac:dyDescent="0.3">
      <c r="A5" s="392" t="s">
        <v>415</v>
      </c>
      <c r="B5" s="608"/>
      <c r="C5" s="608"/>
      <c r="D5" s="608"/>
      <c r="E5" s="608"/>
    </row>
    <row r="6" spans="1:10" ht="15.6" x14ac:dyDescent="0.3">
      <c r="A6" s="393">
        <v>7310</v>
      </c>
      <c r="B6" s="394"/>
      <c r="C6" s="394"/>
      <c r="D6" s="395">
        <v>284275.74</v>
      </c>
      <c r="E6" s="395">
        <v>284275.74</v>
      </c>
      <c r="F6" s="277">
        <v>176535.23454</v>
      </c>
      <c r="G6" s="278">
        <v>20183.577539999998</v>
      </c>
      <c r="H6" s="277">
        <v>40935.706559999999</v>
      </c>
      <c r="I6" s="278">
        <v>11939.58108</v>
      </c>
      <c r="J6" s="277">
        <v>34681.64028</v>
      </c>
    </row>
    <row r="7" spans="1:10" ht="14.25" customHeight="1" x14ac:dyDescent="0.3">
      <c r="A7" s="396" t="s">
        <v>418</v>
      </c>
      <c r="B7" s="397"/>
      <c r="C7" s="397"/>
      <c r="D7" s="398">
        <v>284275.74</v>
      </c>
      <c r="E7" s="398">
        <v>284275.74</v>
      </c>
    </row>
    <row r="8" spans="1:10" ht="14.25" customHeight="1" x14ac:dyDescent="0.3">
      <c r="A8" s="399" t="s">
        <v>421</v>
      </c>
      <c r="B8" s="400"/>
      <c r="C8" s="400"/>
      <c r="D8" s="400"/>
      <c r="E8" s="401">
        <v>170950.94</v>
      </c>
    </row>
    <row r="9" spans="1:10" ht="14.25" customHeight="1" x14ac:dyDescent="0.3">
      <c r="A9" s="402" t="s">
        <v>421</v>
      </c>
      <c r="B9" s="403"/>
      <c r="C9" s="403"/>
      <c r="D9" s="403"/>
      <c r="E9" s="404">
        <v>170950.94</v>
      </c>
    </row>
    <row r="10" spans="1:10" ht="14.25" customHeight="1" x14ac:dyDescent="0.3">
      <c r="A10" s="405" t="s">
        <v>421</v>
      </c>
      <c r="B10" s="406"/>
      <c r="C10" s="406"/>
      <c r="D10" s="406"/>
      <c r="E10" s="407">
        <v>170950.94</v>
      </c>
    </row>
    <row r="11" spans="1:10" ht="14.25" customHeight="1" x14ac:dyDescent="0.3">
      <c r="A11" s="399" t="s">
        <v>527</v>
      </c>
      <c r="B11" s="400"/>
      <c r="C11" s="400"/>
      <c r="D11" s="401">
        <v>284275.74</v>
      </c>
      <c r="E11" s="401">
        <v>113324.8</v>
      </c>
    </row>
    <row r="12" spans="1:10" ht="14.25" customHeight="1" x14ac:dyDescent="0.3">
      <c r="A12" s="402" t="s">
        <v>528</v>
      </c>
      <c r="B12" s="403"/>
      <c r="C12" s="403"/>
      <c r="D12" s="404">
        <v>284275.74</v>
      </c>
      <c r="E12" s="404">
        <v>113324.8</v>
      </c>
    </row>
    <row r="13" spans="1:10" ht="14.25" customHeight="1" x14ac:dyDescent="0.3">
      <c r="A13" s="405" t="s">
        <v>360</v>
      </c>
      <c r="B13" s="406"/>
      <c r="C13" s="406"/>
      <c r="D13" s="407">
        <v>284275.74</v>
      </c>
      <c r="E13" s="407">
        <v>113324.8</v>
      </c>
    </row>
  </sheetData>
  <mergeCells count="11">
    <mergeCell ref="F2:F3"/>
    <mergeCell ref="G2:G3"/>
    <mergeCell ref="H2:H3"/>
    <mergeCell ref="J2:J3"/>
    <mergeCell ref="I2:I3"/>
    <mergeCell ref="B1:C1"/>
    <mergeCell ref="D1:E1"/>
    <mergeCell ref="B2:B5"/>
    <mergeCell ref="C2:C5"/>
    <mergeCell ref="D2:D5"/>
    <mergeCell ref="E2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</vt:i4>
      </vt:variant>
    </vt:vector>
  </HeadingPairs>
  <TitlesOfParts>
    <vt:vector size="32" baseType="lpstr">
      <vt:lpstr>Прайс лист</vt:lpstr>
      <vt:lpstr>подача воды по МТ</vt:lpstr>
      <vt:lpstr>передач тепла</vt:lpstr>
      <vt:lpstr>ЗП</vt:lpstr>
      <vt:lpstr>источники инвест</vt:lpstr>
      <vt:lpstr>2010-2018</vt:lpstr>
      <vt:lpstr>распред сети</vt:lpstr>
      <vt:lpstr>объемы (6мес)</vt:lpstr>
      <vt:lpstr>7310 (6мес)</vt:lpstr>
      <vt:lpstr>7210 (6мес)</vt:lpstr>
      <vt:lpstr>8110 (6мес)</vt:lpstr>
      <vt:lpstr>8310 (6мес)</vt:lpstr>
      <vt:lpstr>8310</vt:lpstr>
      <vt:lpstr>7210</vt:lpstr>
      <vt:lpstr>8110 водоотвед</vt:lpstr>
      <vt:lpstr>8110 произв т.э.</vt:lpstr>
      <vt:lpstr>объемы</vt:lpstr>
      <vt:lpstr>8110 передача т.э</vt:lpstr>
      <vt:lpstr>8110 магистрал.</vt:lpstr>
      <vt:lpstr>7310</vt:lpstr>
      <vt:lpstr>Лист7</vt:lpstr>
      <vt:lpstr>водоотведение</vt:lpstr>
      <vt:lpstr>произ</vt:lpstr>
      <vt:lpstr>8110(12 мес)</vt:lpstr>
      <vt:lpstr>7210(12 мес)</vt:lpstr>
      <vt:lpstr>8310 (12 мес)</vt:lpstr>
      <vt:lpstr>7310(12 мес)</vt:lpstr>
      <vt:lpstr>'2010-2018'!Заголовки_для_печати</vt:lpstr>
      <vt:lpstr>ЗП!Заголовки_для_печати</vt:lpstr>
      <vt:lpstr>'2010-2018'!Область_печати</vt:lpstr>
      <vt:lpstr>'7210(12 мес)'!Область_печати</vt:lpstr>
      <vt:lpstr>'8110 передача т.э'!Область_печати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Рамиль</dc:creator>
  <cp:lastModifiedBy>Валентина Лихушина</cp:lastModifiedBy>
  <cp:lastPrinted>2021-04-29T10:02:52Z</cp:lastPrinted>
  <dcterms:created xsi:type="dcterms:W3CDTF">2015-11-06T04:17:23Z</dcterms:created>
  <dcterms:modified xsi:type="dcterms:W3CDTF">2021-05-20T04:25:46Z</dcterms:modified>
</cp:coreProperties>
</file>